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-525" yWindow="-180" windowWidth="14880" windowHeight="77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pagos'!$B$2:$J$3587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A1344" i="2" l="1"/>
  <c r="A1345" i="2"/>
  <c r="A1346" i="2"/>
  <c r="A1347" i="2"/>
  <c r="A1348" i="2"/>
  <c r="A1349" i="2"/>
  <c r="A1350" i="2"/>
  <c r="A1329" i="2" l="1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N1501" i="2" l="1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G553" i="6" l="1"/>
  <c r="I553" i="6" s="1"/>
  <c r="G552" i="6"/>
  <c r="H552" i="6" s="1"/>
  <c r="B552" i="6"/>
  <c r="G551" i="6"/>
  <c r="H551" i="6" s="1"/>
  <c r="G550" i="6"/>
  <c r="I550" i="6" s="1"/>
  <c r="G549" i="6"/>
  <c r="I549" i="6" s="1"/>
  <c r="G548" i="6"/>
  <c r="I548" i="6" s="1"/>
  <c r="G547" i="6"/>
  <c r="I547" i="6" s="1"/>
  <c r="G546" i="6"/>
  <c r="I546" i="6" s="1"/>
  <c r="G545" i="6"/>
  <c r="I545" i="6" s="1"/>
  <c r="G544" i="6"/>
  <c r="I544" i="6" s="1"/>
  <c r="G543" i="6"/>
  <c r="I543" i="6" s="1"/>
  <c r="G542" i="6"/>
  <c r="I542" i="6" s="1"/>
  <c r="G541" i="6"/>
  <c r="G539" i="6"/>
  <c r="I539" i="6" s="1"/>
  <c r="G538" i="6"/>
  <c r="I538" i="6" s="1"/>
  <c r="B538" i="6"/>
  <c r="G537" i="6"/>
  <c r="I537" i="6" s="1"/>
  <c r="G536" i="6"/>
  <c r="I536" i="6" s="1"/>
  <c r="G535" i="6"/>
  <c r="I535" i="6" s="1"/>
  <c r="G534" i="6"/>
  <c r="I534" i="6" s="1"/>
  <c r="G533" i="6"/>
  <c r="I533" i="6" s="1"/>
  <c r="G532" i="6"/>
  <c r="I532" i="6" s="1"/>
  <c r="G531" i="6"/>
  <c r="I531" i="6" s="1"/>
  <c r="G530" i="6"/>
  <c r="I530" i="6" s="1"/>
  <c r="G529" i="6"/>
  <c r="I529" i="6" s="1"/>
  <c r="G528" i="6"/>
  <c r="I528" i="6" s="1"/>
  <c r="G527" i="6"/>
  <c r="G525" i="6"/>
  <c r="I525" i="6" s="1"/>
  <c r="G524" i="6"/>
  <c r="I524" i="6" s="1"/>
  <c r="B524" i="6"/>
  <c r="G523" i="6"/>
  <c r="I523" i="6" s="1"/>
  <c r="G522" i="6"/>
  <c r="I522" i="6" s="1"/>
  <c r="G521" i="6"/>
  <c r="I521" i="6" s="1"/>
  <c r="G520" i="6"/>
  <c r="I520" i="6" s="1"/>
  <c r="G519" i="6"/>
  <c r="I519" i="6" s="1"/>
  <c r="G518" i="6"/>
  <c r="I518" i="6" s="1"/>
  <c r="G517" i="6"/>
  <c r="I517" i="6" s="1"/>
  <c r="G516" i="6"/>
  <c r="I516" i="6" s="1"/>
  <c r="G515" i="6"/>
  <c r="I515" i="6" s="1"/>
  <c r="G514" i="6"/>
  <c r="I514" i="6" s="1"/>
  <c r="G513" i="6"/>
  <c r="G511" i="6"/>
  <c r="I511" i="6" s="1"/>
  <c r="G510" i="6"/>
  <c r="H510" i="6" s="1"/>
  <c r="B510" i="6"/>
  <c r="G509" i="6"/>
  <c r="H509" i="6" s="1"/>
  <c r="G508" i="6"/>
  <c r="I508" i="6" s="1"/>
  <c r="G507" i="6"/>
  <c r="H507" i="6" s="1"/>
  <c r="G506" i="6"/>
  <c r="I506" i="6" s="1"/>
  <c r="G505" i="6"/>
  <c r="H505" i="6" s="1"/>
  <c r="G504" i="6"/>
  <c r="I504" i="6" s="1"/>
  <c r="G503" i="6"/>
  <c r="H503" i="6" s="1"/>
  <c r="G502" i="6"/>
  <c r="I502" i="6" s="1"/>
  <c r="G501" i="6"/>
  <c r="H501" i="6" s="1"/>
  <c r="G500" i="6"/>
  <c r="I500" i="6" s="1"/>
  <c r="G499" i="6"/>
  <c r="G497" i="6"/>
  <c r="I497" i="6" s="1"/>
  <c r="G496" i="6"/>
  <c r="I496" i="6" s="1"/>
  <c r="B496" i="6"/>
  <c r="G495" i="6"/>
  <c r="I495" i="6" s="1"/>
  <c r="G494" i="6"/>
  <c r="I494" i="6" s="1"/>
  <c r="G493" i="6"/>
  <c r="I493" i="6" s="1"/>
  <c r="G492" i="6"/>
  <c r="I492" i="6" s="1"/>
  <c r="G491" i="6"/>
  <c r="I491" i="6" s="1"/>
  <c r="G490" i="6"/>
  <c r="I490" i="6" s="1"/>
  <c r="G489" i="6"/>
  <c r="I489" i="6" s="1"/>
  <c r="G488" i="6"/>
  <c r="I488" i="6" s="1"/>
  <c r="G487" i="6"/>
  <c r="I487" i="6" s="1"/>
  <c r="G486" i="6"/>
  <c r="I486" i="6" s="1"/>
  <c r="G485" i="6"/>
  <c r="G483" i="6"/>
  <c r="I483" i="6" s="1"/>
  <c r="G482" i="6"/>
  <c r="H482" i="6" s="1"/>
  <c r="B482" i="6"/>
  <c r="G481" i="6"/>
  <c r="H481" i="6" s="1"/>
  <c r="G480" i="6"/>
  <c r="I480" i="6" s="1"/>
  <c r="G479" i="6"/>
  <c r="H479" i="6" s="1"/>
  <c r="G478" i="6"/>
  <c r="I478" i="6" s="1"/>
  <c r="G477" i="6"/>
  <c r="H477" i="6" s="1"/>
  <c r="G476" i="6"/>
  <c r="I476" i="6" s="1"/>
  <c r="G475" i="6"/>
  <c r="H475" i="6" s="1"/>
  <c r="G474" i="6"/>
  <c r="I474" i="6" s="1"/>
  <c r="G473" i="6"/>
  <c r="H473" i="6" s="1"/>
  <c r="G472" i="6"/>
  <c r="I472" i="6" s="1"/>
  <c r="G471" i="6"/>
  <c r="G469" i="6"/>
  <c r="I469" i="6" s="1"/>
  <c r="G468" i="6"/>
  <c r="H468" i="6" s="1"/>
  <c r="B468" i="6"/>
  <c r="G467" i="6"/>
  <c r="H467" i="6" s="1"/>
  <c r="G466" i="6"/>
  <c r="I466" i="6" s="1"/>
  <c r="G465" i="6"/>
  <c r="H465" i="6" s="1"/>
  <c r="G464" i="6"/>
  <c r="I464" i="6" s="1"/>
  <c r="G463" i="6"/>
  <c r="H463" i="6" s="1"/>
  <c r="G462" i="6"/>
  <c r="I462" i="6" s="1"/>
  <c r="G461" i="6"/>
  <c r="H461" i="6" s="1"/>
  <c r="G460" i="6"/>
  <c r="I460" i="6" s="1"/>
  <c r="G459" i="6"/>
  <c r="H459" i="6" s="1"/>
  <c r="G458" i="6"/>
  <c r="I458" i="6" s="1"/>
  <c r="G457" i="6"/>
  <c r="G455" i="6"/>
  <c r="I455" i="6" s="1"/>
  <c r="G454" i="6"/>
  <c r="I454" i="6" s="1"/>
  <c r="B454" i="6"/>
  <c r="G453" i="6"/>
  <c r="I453" i="6" s="1"/>
  <c r="G452" i="6"/>
  <c r="I452" i="6" s="1"/>
  <c r="G451" i="6"/>
  <c r="I451" i="6" s="1"/>
  <c r="G450" i="6"/>
  <c r="I450" i="6" s="1"/>
  <c r="G449" i="6"/>
  <c r="I449" i="6" s="1"/>
  <c r="G448" i="6"/>
  <c r="I448" i="6" s="1"/>
  <c r="G447" i="6"/>
  <c r="I447" i="6" s="1"/>
  <c r="G446" i="6"/>
  <c r="I446" i="6" s="1"/>
  <c r="G445" i="6"/>
  <c r="I445" i="6" s="1"/>
  <c r="G444" i="6"/>
  <c r="I444" i="6" s="1"/>
  <c r="G443" i="6"/>
  <c r="G441" i="6"/>
  <c r="I441" i="6" s="1"/>
  <c r="H440" i="6"/>
  <c r="G440" i="6"/>
  <c r="I440" i="6" s="1"/>
  <c r="B440" i="6"/>
  <c r="G439" i="6"/>
  <c r="I439" i="6" s="1"/>
  <c r="G438" i="6"/>
  <c r="I438" i="6" s="1"/>
  <c r="G437" i="6"/>
  <c r="I437" i="6" s="1"/>
  <c r="G436" i="6"/>
  <c r="I436" i="6" s="1"/>
  <c r="G435" i="6"/>
  <c r="I435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G427" i="6"/>
  <c r="I427" i="6" s="1"/>
  <c r="G426" i="6"/>
  <c r="I426" i="6" s="1"/>
  <c r="B426" i="6"/>
  <c r="G425" i="6"/>
  <c r="I425" i="6" s="1"/>
  <c r="G424" i="6"/>
  <c r="I424" i="6" s="1"/>
  <c r="G423" i="6"/>
  <c r="I423" i="6" s="1"/>
  <c r="G422" i="6"/>
  <c r="I422" i="6" s="1"/>
  <c r="G421" i="6"/>
  <c r="I421" i="6" s="1"/>
  <c r="G420" i="6"/>
  <c r="I420" i="6" s="1"/>
  <c r="G419" i="6"/>
  <c r="I419" i="6" s="1"/>
  <c r="G418" i="6"/>
  <c r="I418" i="6" s="1"/>
  <c r="G417" i="6"/>
  <c r="I417" i="6" s="1"/>
  <c r="G416" i="6"/>
  <c r="I416" i="6" s="1"/>
  <c r="G415" i="6"/>
  <c r="G413" i="6"/>
  <c r="I413" i="6" s="1"/>
  <c r="G412" i="6"/>
  <c r="I412" i="6" s="1"/>
  <c r="B412" i="6"/>
  <c r="G411" i="6"/>
  <c r="H411" i="6" s="1"/>
  <c r="G410" i="6"/>
  <c r="I410" i="6" s="1"/>
  <c r="G409" i="6"/>
  <c r="H409" i="6" s="1"/>
  <c r="G408" i="6"/>
  <c r="I408" i="6" s="1"/>
  <c r="G407" i="6"/>
  <c r="H407" i="6" s="1"/>
  <c r="G406" i="6"/>
  <c r="I406" i="6" s="1"/>
  <c r="G405" i="6"/>
  <c r="H405" i="6" s="1"/>
  <c r="G404" i="6"/>
  <c r="I404" i="6" s="1"/>
  <c r="G403" i="6"/>
  <c r="H403" i="6" s="1"/>
  <c r="G402" i="6"/>
  <c r="I402" i="6" s="1"/>
  <c r="G401" i="6"/>
  <c r="G399" i="6"/>
  <c r="I399" i="6" s="1"/>
  <c r="G398" i="6"/>
  <c r="I398" i="6" s="1"/>
  <c r="B398" i="6"/>
  <c r="G397" i="6"/>
  <c r="I397" i="6" s="1"/>
  <c r="G396" i="6"/>
  <c r="I396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G385" i="6"/>
  <c r="I385" i="6" s="1"/>
  <c r="G384" i="6"/>
  <c r="I384" i="6" s="1"/>
  <c r="B384" i="6"/>
  <c r="G383" i="6"/>
  <c r="I383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G371" i="6"/>
  <c r="I371" i="6" s="1"/>
  <c r="G370" i="6"/>
  <c r="I370" i="6" s="1"/>
  <c r="B370" i="6"/>
  <c r="G369" i="6"/>
  <c r="I369" i="6" s="1"/>
  <c r="G368" i="6"/>
  <c r="I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G357" i="6"/>
  <c r="I357" i="6" s="1"/>
  <c r="G356" i="6"/>
  <c r="I356" i="6" s="1"/>
  <c r="B356" i="6"/>
  <c r="G355" i="6"/>
  <c r="I355" i="6" s="1"/>
  <c r="G354" i="6"/>
  <c r="I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5" i="6"/>
  <c r="G343" i="6"/>
  <c r="I343" i="6" s="1"/>
  <c r="G342" i="6"/>
  <c r="H342" i="6" s="1"/>
  <c r="B342" i="6"/>
  <c r="G341" i="6"/>
  <c r="H341" i="6" s="1"/>
  <c r="G340" i="6"/>
  <c r="I340" i="6" s="1"/>
  <c r="G339" i="6"/>
  <c r="H339" i="6" s="1"/>
  <c r="G338" i="6"/>
  <c r="I338" i="6" s="1"/>
  <c r="G337" i="6"/>
  <c r="H337" i="6" s="1"/>
  <c r="G336" i="6"/>
  <c r="I336" i="6" s="1"/>
  <c r="G335" i="6"/>
  <c r="H335" i="6" s="1"/>
  <c r="G334" i="6"/>
  <c r="I334" i="6" s="1"/>
  <c r="G333" i="6"/>
  <c r="H333" i="6" s="1"/>
  <c r="G332" i="6"/>
  <c r="I332" i="6" s="1"/>
  <c r="G331" i="6"/>
  <c r="G329" i="6"/>
  <c r="I329" i="6" s="1"/>
  <c r="G328" i="6"/>
  <c r="I328" i="6" s="1"/>
  <c r="G327" i="6"/>
  <c r="I327" i="6" s="1"/>
  <c r="G326" i="6"/>
  <c r="I326" i="6" s="1"/>
  <c r="G325" i="6"/>
  <c r="I325" i="6" s="1"/>
  <c r="G324" i="6"/>
  <c r="I324" i="6" s="1"/>
  <c r="G323" i="6"/>
  <c r="I323" i="6" s="1"/>
  <c r="G322" i="6"/>
  <c r="I322" i="6" s="1"/>
  <c r="G321" i="6"/>
  <c r="I321" i="6" s="1"/>
  <c r="G320" i="6"/>
  <c r="I320" i="6" s="1"/>
  <c r="G319" i="6"/>
  <c r="I319" i="6" s="1"/>
  <c r="G318" i="6"/>
  <c r="I318" i="6" s="1"/>
  <c r="G317" i="6"/>
  <c r="G315" i="6"/>
  <c r="I315" i="6" s="1"/>
  <c r="G314" i="6"/>
  <c r="I314" i="6" s="1"/>
  <c r="G313" i="6"/>
  <c r="I313" i="6" s="1"/>
  <c r="G312" i="6"/>
  <c r="I312" i="6" s="1"/>
  <c r="G311" i="6"/>
  <c r="I311" i="6" s="1"/>
  <c r="G310" i="6"/>
  <c r="I310" i="6" s="1"/>
  <c r="G309" i="6"/>
  <c r="I309" i="6" s="1"/>
  <c r="G308" i="6"/>
  <c r="I308" i="6" s="1"/>
  <c r="G307" i="6"/>
  <c r="I307" i="6" s="1"/>
  <c r="G306" i="6"/>
  <c r="I306" i="6" s="1"/>
  <c r="G305" i="6"/>
  <c r="I305" i="6" s="1"/>
  <c r="G304" i="6"/>
  <c r="I304" i="6" s="1"/>
  <c r="G303" i="6"/>
  <c r="G301" i="6"/>
  <c r="I301" i="6" s="1"/>
  <c r="G300" i="6"/>
  <c r="I300" i="6" s="1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G293" i="6"/>
  <c r="I293" i="6" s="1"/>
  <c r="G292" i="6"/>
  <c r="I292" i="6" s="1"/>
  <c r="G291" i="6"/>
  <c r="I291" i="6" s="1"/>
  <c r="G290" i="6"/>
  <c r="I290" i="6" s="1"/>
  <c r="G289" i="6"/>
  <c r="G287" i="6"/>
  <c r="I287" i="6" s="1"/>
  <c r="G286" i="6"/>
  <c r="H286" i="6" s="1"/>
  <c r="G285" i="6"/>
  <c r="H285" i="6" s="1"/>
  <c r="G284" i="6"/>
  <c r="I284" i="6" s="1"/>
  <c r="G283" i="6"/>
  <c r="H283" i="6" s="1"/>
  <c r="G282" i="6"/>
  <c r="I282" i="6" s="1"/>
  <c r="G281" i="6"/>
  <c r="H281" i="6" s="1"/>
  <c r="G280" i="6"/>
  <c r="I280" i="6" s="1"/>
  <c r="G279" i="6"/>
  <c r="H279" i="6" s="1"/>
  <c r="G278" i="6"/>
  <c r="I278" i="6" s="1"/>
  <c r="G277" i="6"/>
  <c r="H277" i="6" s="1"/>
  <c r="G276" i="6"/>
  <c r="I276" i="6" s="1"/>
  <c r="G275" i="6"/>
  <c r="G247" i="6"/>
  <c r="G273" i="6"/>
  <c r="I273" i="6" s="1"/>
  <c r="G272" i="6"/>
  <c r="I272" i="6" s="1"/>
  <c r="G271" i="6"/>
  <c r="I271" i="6" s="1"/>
  <c r="G270" i="6"/>
  <c r="I270" i="6" s="1"/>
  <c r="G269" i="6"/>
  <c r="I269" i="6" s="1"/>
  <c r="G268" i="6"/>
  <c r="I268" i="6" s="1"/>
  <c r="G267" i="6"/>
  <c r="I267" i="6" s="1"/>
  <c r="G266" i="6"/>
  <c r="I266" i="6" s="1"/>
  <c r="G265" i="6"/>
  <c r="I265" i="6" s="1"/>
  <c r="G264" i="6"/>
  <c r="I264" i="6" s="1"/>
  <c r="G263" i="6"/>
  <c r="I263" i="6" s="1"/>
  <c r="G262" i="6"/>
  <c r="I262" i="6" s="1"/>
  <c r="G261" i="6"/>
  <c r="G259" i="6"/>
  <c r="I259" i="6" s="1"/>
  <c r="G258" i="6"/>
  <c r="I258" i="6" s="1"/>
  <c r="B258" i="6"/>
  <c r="G257" i="6"/>
  <c r="I257" i="6" s="1"/>
  <c r="G256" i="6"/>
  <c r="I256" i="6" s="1"/>
  <c r="G255" i="6"/>
  <c r="I255" i="6" s="1"/>
  <c r="G254" i="6"/>
  <c r="I254" i="6" s="1"/>
  <c r="G253" i="6"/>
  <c r="I253" i="6" s="1"/>
  <c r="G252" i="6"/>
  <c r="I252" i="6" s="1"/>
  <c r="G251" i="6"/>
  <c r="I251" i="6" s="1"/>
  <c r="G250" i="6"/>
  <c r="I250" i="6" s="1"/>
  <c r="G249" i="6"/>
  <c r="I249" i="6" s="1"/>
  <c r="G248" i="6"/>
  <c r="I248" i="6" s="1"/>
  <c r="H319" i="6" l="1"/>
  <c r="H538" i="6"/>
  <c r="H381" i="6"/>
  <c r="H496" i="6"/>
  <c r="H258" i="6"/>
  <c r="H521" i="6"/>
  <c r="H278" i="6"/>
  <c r="H299" i="6"/>
  <c r="H363" i="6"/>
  <c r="H398" i="6"/>
  <c r="H402" i="6"/>
  <c r="H423" i="6"/>
  <c r="H472" i="6"/>
  <c r="H500" i="6"/>
  <c r="H251" i="6"/>
  <c r="H269" i="6"/>
  <c r="H287" i="6"/>
  <c r="H291" i="6"/>
  <c r="H309" i="6"/>
  <c r="H327" i="6"/>
  <c r="H334" i="6"/>
  <c r="H353" i="6"/>
  <c r="H370" i="6"/>
  <c r="H391" i="6"/>
  <c r="H410" i="6"/>
  <c r="H412" i="6"/>
  <c r="H433" i="6"/>
  <c r="H451" i="6"/>
  <c r="H462" i="6"/>
  <c r="H480" i="6"/>
  <c r="H489" i="6"/>
  <c r="H531" i="6"/>
  <c r="H545" i="6"/>
  <c r="H549" i="6"/>
  <c r="H255" i="6"/>
  <c r="H265" i="6"/>
  <c r="H272" i="6"/>
  <c r="H282" i="6"/>
  <c r="H295" i="6"/>
  <c r="H305" i="6"/>
  <c r="H313" i="6"/>
  <c r="H323" i="6"/>
  <c r="H338" i="6"/>
  <c r="H349" i="6"/>
  <c r="H356" i="6"/>
  <c r="H367" i="6"/>
  <c r="H377" i="6"/>
  <c r="H384" i="6"/>
  <c r="H395" i="6"/>
  <c r="H406" i="6"/>
  <c r="H419" i="6"/>
  <c r="H426" i="6"/>
  <c r="H437" i="6"/>
  <c r="H447" i="6"/>
  <c r="H454" i="6"/>
  <c r="H458" i="6"/>
  <c r="H466" i="6"/>
  <c r="H476" i="6"/>
  <c r="H493" i="6"/>
  <c r="H504" i="6"/>
  <c r="H517" i="6"/>
  <c r="H524" i="6"/>
  <c r="H535" i="6"/>
  <c r="H253" i="6"/>
  <c r="H257" i="6"/>
  <c r="H263" i="6"/>
  <c r="H267" i="6"/>
  <c r="H271" i="6"/>
  <c r="H276" i="6"/>
  <c r="H280" i="6"/>
  <c r="H284" i="6"/>
  <c r="H293" i="6"/>
  <c r="H297" i="6"/>
  <c r="H300" i="6"/>
  <c r="H307" i="6"/>
  <c r="H311" i="6"/>
  <c r="H314" i="6"/>
  <c r="H321" i="6"/>
  <c r="H325" i="6"/>
  <c r="H328" i="6"/>
  <c r="H332" i="6"/>
  <c r="H336" i="6"/>
  <c r="H340" i="6"/>
  <c r="H347" i="6"/>
  <c r="H351" i="6"/>
  <c r="H355" i="6"/>
  <c r="H361" i="6"/>
  <c r="H365" i="6"/>
  <c r="H369" i="6"/>
  <c r="H375" i="6"/>
  <c r="H379" i="6"/>
  <c r="H383" i="6"/>
  <c r="H389" i="6"/>
  <c r="H393" i="6"/>
  <c r="H397" i="6"/>
  <c r="H404" i="6"/>
  <c r="H408" i="6"/>
  <c r="H417" i="6"/>
  <c r="H421" i="6"/>
  <c r="H425" i="6"/>
  <c r="H431" i="6"/>
  <c r="H435" i="6"/>
  <c r="H439" i="6"/>
  <c r="H445" i="6"/>
  <c r="H449" i="6"/>
  <c r="H453" i="6"/>
  <c r="H460" i="6"/>
  <c r="H464" i="6"/>
  <c r="H469" i="6"/>
  <c r="H474" i="6"/>
  <c r="H478" i="6"/>
  <c r="H483" i="6"/>
  <c r="H487" i="6"/>
  <c r="H491" i="6"/>
  <c r="H495" i="6"/>
  <c r="H502" i="6"/>
  <c r="H506" i="6"/>
  <c r="H515" i="6"/>
  <c r="H519" i="6"/>
  <c r="H523" i="6"/>
  <c r="H529" i="6"/>
  <c r="H533" i="6"/>
  <c r="H537" i="6"/>
  <c r="H543" i="6"/>
  <c r="H547" i="6"/>
  <c r="H249" i="6"/>
  <c r="H542" i="6"/>
  <c r="H544" i="6"/>
  <c r="H546" i="6"/>
  <c r="H548" i="6"/>
  <c r="H550" i="6"/>
  <c r="I551" i="6"/>
  <c r="I552" i="6"/>
  <c r="H553" i="6"/>
  <c r="H528" i="6"/>
  <c r="H530" i="6"/>
  <c r="H532" i="6"/>
  <c r="H534" i="6"/>
  <c r="H536" i="6"/>
  <c r="H539" i="6"/>
  <c r="H514" i="6"/>
  <c r="H516" i="6"/>
  <c r="H518" i="6"/>
  <c r="H520" i="6"/>
  <c r="H522" i="6"/>
  <c r="H525" i="6"/>
  <c r="I501" i="6"/>
  <c r="I503" i="6"/>
  <c r="I505" i="6"/>
  <c r="I507" i="6"/>
  <c r="H508" i="6"/>
  <c r="I509" i="6"/>
  <c r="I510" i="6"/>
  <c r="H511" i="6"/>
  <c r="H486" i="6"/>
  <c r="H488" i="6"/>
  <c r="H490" i="6"/>
  <c r="H492" i="6"/>
  <c r="H494" i="6"/>
  <c r="H497" i="6"/>
  <c r="I475" i="6"/>
  <c r="I479" i="6"/>
  <c r="I481" i="6"/>
  <c r="I473" i="6"/>
  <c r="I477" i="6"/>
  <c r="I482" i="6"/>
  <c r="I459" i="6"/>
  <c r="I461" i="6"/>
  <c r="I463" i="6"/>
  <c r="I465" i="6"/>
  <c r="I467" i="6"/>
  <c r="I468" i="6"/>
  <c r="H444" i="6"/>
  <c r="H446" i="6"/>
  <c r="H448" i="6"/>
  <c r="H450" i="6"/>
  <c r="H452" i="6"/>
  <c r="H455" i="6"/>
  <c r="H430" i="6"/>
  <c r="H432" i="6"/>
  <c r="H434" i="6"/>
  <c r="H436" i="6"/>
  <c r="H438" i="6"/>
  <c r="H441" i="6"/>
  <c r="H416" i="6"/>
  <c r="H418" i="6"/>
  <c r="H420" i="6"/>
  <c r="H422" i="6"/>
  <c r="H424" i="6"/>
  <c r="H427" i="6"/>
  <c r="I403" i="6"/>
  <c r="I405" i="6"/>
  <c r="I407" i="6"/>
  <c r="I409" i="6"/>
  <c r="I411" i="6"/>
  <c r="H413" i="6"/>
  <c r="H388" i="6"/>
  <c r="H390" i="6"/>
  <c r="H392" i="6"/>
  <c r="H394" i="6"/>
  <c r="H396" i="6"/>
  <c r="H399" i="6"/>
  <c r="H374" i="6"/>
  <c r="H376" i="6"/>
  <c r="H378" i="6"/>
  <c r="H380" i="6"/>
  <c r="H382" i="6"/>
  <c r="H385" i="6"/>
  <c r="H360" i="6"/>
  <c r="H362" i="6"/>
  <c r="H364" i="6"/>
  <c r="H366" i="6"/>
  <c r="H368" i="6"/>
  <c r="H371" i="6"/>
  <c r="H346" i="6"/>
  <c r="H348" i="6"/>
  <c r="H350" i="6"/>
  <c r="H352" i="6"/>
  <c r="H354" i="6"/>
  <c r="H357" i="6"/>
  <c r="I333" i="6"/>
  <c r="I335" i="6"/>
  <c r="I337" i="6"/>
  <c r="I339" i="6"/>
  <c r="I341" i="6"/>
  <c r="I342" i="6"/>
  <c r="H343" i="6"/>
  <c r="H318" i="6"/>
  <c r="H320" i="6"/>
  <c r="H322" i="6"/>
  <c r="H324" i="6"/>
  <c r="H326" i="6"/>
  <c r="H329" i="6"/>
  <c r="H304" i="6"/>
  <c r="H306" i="6"/>
  <c r="H308" i="6"/>
  <c r="H310" i="6"/>
  <c r="H312" i="6"/>
  <c r="H315" i="6"/>
  <c r="H290" i="6"/>
  <c r="H292" i="6"/>
  <c r="H294" i="6"/>
  <c r="H296" i="6"/>
  <c r="H298" i="6"/>
  <c r="H301" i="6"/>
  <c r="I277" i="6"/>
  <c r="I279" i="6"/>
  <c r="I281" i="6"/>
  <c r="I283" i="6"/>
  <c r="I285" i="6"/>
  <c r="I286" i="6"/>
  <c r="H262" i="6"/>
  <c r="H264" i="6"/>
  <c r="H266" i="6"/>
  <c r="H268" i="6"/>
  <c r="H270" i="6"/>
  <c r="H273" i="6"/>
  <c r="H248" i="6"/>
  <c r="H250" i="6"/>
  <c r="H252" i="6"/>
  <c r="H254" i="6"/>
  <c r="H256" i="6"/>
  <c r="H259" i="6"/>
  <c r="G1115" i="2"/>
  <c r="G1113" i="2"/>
  <c r="G874" i="2"/>
  <c r="G872" i="2"/>
  <c r="G511" i="2"/>
  <c r="G509" i="2"/>
  <c r="G753" i="2"/>
  <c r="G751" i="2"/>
  <c r="G630" i="2"/>
  <c r="G632" i="2"/>
  <c r="G251" i="2"/>
  <c r="G249" i="2"/>
  <c r="G131" i="2"/>
  <c r="G129" i="2"/>
  <c r="G247" i="2" l="1"/>
  <c r="G246" i="2"/>
  <c r="G127" i="2"/>
  <c r="G126" i="2"/>
  <c r="G1107" i="2"/>
  <c r="G866" i="2"/>
  <c r="G745" i="2"/>
  <c r="G624" i="2"/>
  <c r="G503" i="2"/>
  <c r="G243" i="2"/>
  <c r="G124" i="2"/>
  <c r="B244" i="6" l="1"/>
  <c r="G1105" i="2" l="1"/>
  <c r="G864" i="2"/>
  <c r="G743" i="2"/>
  <c r="G622" i="2"/>
  <c r="G501" i="2"/>
  <c r="G241" i="2"/>
  <c r="G122" i="2"/>
  <c r="B230" i="6" l="1"/>
  <c r="D13" i="3"/>
  <c r="F6" i="3" l="1"/>
  <c r="H42" i="3" l="1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L4" i="2" l="1"/>
  <c r="L5" i="2"/>
  <c r="L6" i="2"/>
  <c r="L7" i="2"/>
  <c r="L9" i="2"/>
  <c r="L10" i="2"/>
  <c r="L11" i="2"/>
  <c r="L12" i="2"/>
  <c r="L13" i="2"/>
  <c r="L14" i="2"/>
  <c r="L15" i="2"/>
  <c r="L16" i="2"/>
  <c r="L17" i="2"/>
  <c r="L18" i="2"/>
  <c r="L19" i="2"/>
  <c r="L21" i="2"/>
  <c r="L23" i="2"/>
  <c r="L25" i="2"/>
  <c r="L26" i="2"/>
  <c r="L27" i="2"/>
  <c r="L28" i="2"/>
  <c r="L29" i="2"/>
  <c r="L30" i="2"/>
  <c r="L31" i="2"/>
  <c r="L32" i="2"/>
  <c r="L34" i="2"/>
  <c r="L36" i="2"/>
  <c r="L38" i="2"/>
  <c r="L39" i="2"/>
  <c r="L40" i="2"/>
  <c r="L41" i="2"/>
  <c r="L42" i="2"/>
  <c r="L43" i="2"/>
  <c r="L44" i="2"/>
  <c r="L45" i="2"/>
  <c r="L46" i="2"/>
  <c r="L47" i="2"/>
  <c r="L48" i="2"/>
  <c r="L49" i="2"/>
  <c r="L51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91" i="2"/>
  <c r="L93" i="2"/>
  <c r="L95" i="2"/>
  <c r="L97" i="2"/>
  <c r="L99" i="2"/>
  <c r="L101" i="2"/>
  <c r="L102" i="2"/>
  <c r="L104" i="2"/>
  <c r="L107" i="2"/>
  <c r="L109" i="2"/>
  <c r="L111" i="2"/>
  <c r="L113" i="2"/>
  <c r="L115" i="2"/>
  <c r="L117" i="2"/>
  <c r="L119" i="2"/>
  <c r="L121" i="2"/>
  <c r="L123" i="2"/>
  <c r="L125" i="2"/>
  <c r="L128" i="2"/>
  <c r="L130" i="2"/>
  <c r="L132" i="2"/>
  <c r="L134" i="2"/>
  <c r="L136" i="2"/>
  <c r="L138" i="2"/>
  <c r="L139" i="2"/>
  <c r="L141" i="2"/>
  <c r="L144" i="2"/>
  <c r="L146" i="2"/>
  <c r="L148" i="2"/>
  <c r="L150" i="2"/>
  <c r="L151" i="2"/>
  <c r="L154" i="2"/>
  <c r="L156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9" i="2"/>
  <c r="L211" i="2"/>
  <c r="L213" i="2"/>
  <c r="L215" i="2"/>
  <c r="L217" i="2"/>
  <c r="L219" i="2"/>
  <c r="L221" i="2"/>
  <c r="L222" i="2"/>
  <c r="L224" i="2"/>
  <c r="L228" i="2"/>
  <c r="L230" i="2"/>
  <c r="L232" i="2"/>
  <c r="L234" i="2"/>
  <c r="L236" i="2"/>
  <c r="L238" i="2"/>
  <c r="L240" i="2"/>
  <c r="L242" i="2"/>
  <c r="L244" i="2"/>
  <c r="L245" i="2"/>
  <c r="L248" i="2"/>
  <c r="L250" i="2"/>
  <c r="L252" i="2"/>
  <c r="L254" i="2"/>
  <c r="L256" i="2"/>
  <c r="L258" i="2"/>
  <c r="L259" i="2"/>
  <c r="L261" i="2"/>
  <c r="L264" i="2"/>
  <c r="L266" i="2"/>
  <c r="L268" i="2"/>
  <c r="L270" i="2"/>
  <c r="L271" i="2"/>
  <c r="L274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50" i="2"/>
  <c r="L452" i="2"/>
  <c r="L454" i="2"/>
  <c r="L456" i="2"/>
  <c r="L458" i="2"/>
  <c r="L459" i="2"/>
  <c r="L461" i="2"/>
  <c r="L463" i="2"/>
  <c r="L465" i="2"/>
  <c r="L467" i="2"/>
  <c r="L469" i="2"/>
  <c r="L471" i="2"/>
  <c r="L473" i="2"/>
  <c r="L475" i="2"/>
  <c r="L476" i="2"/>
  <c r="L478" i="2"/>
  <c r="L480" i="2"/>
  <c r="L481" i="2"/>
  <c r="L483" i="2"/>
  <c r="L486" i="2"/>
  <c r="L488" i="2"/>
  <c r="L490" i="2"/>
  <c r="L492" i="2"/>
  <c r="L494" i="2"/>
  <c r="L496" i="2"/>
  <c r="L498" i="2"/>
  <c r="L500" i="2"/>
  <c r="L502" i="2"/>
  <c r="L504" i="2"/>
  <c r="L505" i="2"/>
  <c r="L508" i="2"/>
  <c r="L510" i="2"/>
  <c r="L512" i="2"/>
  <c r="L514" i="2"/>
  <c r="L516" i="2"/>
  <c r="L518" i="2"/>
  <c r="L519" i="2"/>
  <c r="L521" i="2"/>
  <c r="L524" i="2"/>
  <c r="L526" i="2"/>
  <c r="L528" i="2"/>
  <c r="L530" i="2"/>
  <c r="L532" i="2"/>
  <c r="L534" i="2"/>
  <c r="L536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9" i="2"/>
  <c r="L601" i="2"/>
  <c r="L602" i="2"/>
  <c r="L604" i="2"/>
  <c r="L607" i="2"/>
  <c r="L609" i="2"/>
  <c r="L611" i="2"/>
  <c r="L613" i="2"/>
  <c r="L615" i="2"/>
  <c r="L617" i="2"/>
  <c r="L619" i="2"/>
  <c r="L621" i="2"/>
  <c r="L623" i="2"/>
  <c r="L625" i="2"/>
  <c r="L626" i="2"/>
  <c r="L629" i="2"/>
  <c r="L631" i="2"/>
  <c r="L633" i="2"/>
  <c r="L635" i="2"/>
  <c r="L637" i="2"/>
  <c r="L639" i="2"/>
  <c r="L640" i="2"/>
  <c r="L642" i="2"/>
  <c r="L645" i="2"/>
  <c r="L647" i="2"/>
  <c r="L649" i="2"/>
  <c r="L651" i="2"/>
  <c r="L652" i="2"/>
  <c r="L655" i="2"/>
  <c r="L657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20" i="2"/>
  <c r="L722" i="2"/>
  <c r="L723" i="2"/>
  <c r="L725" i="2"/>
  <c r="L728" i="2"/>
  <c r="L730" i="2"/>
  <c r="L732" i="2"/>
  <c r="L734" i="2"/>
  <c r="L736" i="2"/>
  <c r="L738" i="2"/>
  <c r="L740" i="2"/>
  <c r="L742" i="2"/>
  <c r="L744" i="2"/>
  <c r="L746" i="2"/>
  <c r="L747" i="2"/>
  <c r="L750" i="2"/>
  <c r="L752" i="2"/>
  <c r="L754" i="2"/>
  <c r="L756" i="2"/>
  <c r="L758" i="2"/>
  <c r="L760" i="2"/>
  <c r="L761" i="2"/>
  <c r="L763" i="2"/>
  <c r="L766" i="2"/>
  <c r="L768" i="2"/>
  <c r="L770" i="2"/>
  <c r="L772" i="2"/>
  <c r="L773" i="2"/>
  <c r="L776" i="2"/>
  <c r="L778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1" i="2"/>
  <c r="L843" i="2"/>
  <c r="L844" i="2"/>
  <c r="L846" i="2"/>
  <c r="L849" i="2"/>
  <c r="L851" i="2"/>
  <c r="L853" i="2"/>
  <c r="L855" i="2"/>
  <c r="L857" i="2"/>
  <c r="L859" i="2"/>
  <c r="L861" i="2"/>
  <c r="L863" i="2"/>
  <c r="L865" i="2"/>
  <c r="L867" i="2"/>
  <c r="L868" i="2"/>
  <c r="L871" i="2"/>
  <c r="L873" i="2"/>
  <c r="L875" i="2"/>
  <c r="L877" i="2"/>
  <c r="L879" i="2"/>
  <c r="L881" i="2"/>
  <c r="L882" i="2"/>
  <c r="L884" i="2"/>
  <c r="L887" i="2"/>
  <c r="L888" i="2"/>
  <c r="L891" i="2"/>
  <c r="L893" i="2"/>
  <c r="L894" i="2"/>
  <c r="L897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4" i="2"/>
  <c r="L1085" i="2"/>
  <c r="L1087" i="2"/>
  <c r="L1090" i="2"/>
  <c r="L1092" i="2"/>
  <c r="L1094" i="2"/>
  <c r="L1096" i="2"/>
  <c r="L1098" i="2"/>
  <c r="L1100" i="2"/>
  <c r="L1102" i="2"/>
  <c r="L1104" i="2"/>
  <c r="L1106" i="2"/>
  <c r="L1108" i="2"/>
  <c r="L1109" i="2"/>
  <c r="L1112" i="2"/>
  <c r="L1114" i="2"/>
  <c r="L1116" i="2"/>
  <c r="L1118" i="2"/>
  <c r="L1120" i="2"/>
  <c r="L1122" i="2"/>
  <c r="L1123" i="2"/>
  <c r="L1125" i="2"/>
  <c r="L1128" i="2"/>
  <c r="L1130" i="2"/>
  <c r="L1132" i="2"/>
  <c r="L1134" i="2"/>
  <c r="L1135" i="2"/>
  <c r="L1138" i="2"/>
  <c r="L1140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2" i="2"/>
  <c r="L1204" i="2"/>
  <c r="L1206" i="2"/>
  <c r="L1208" i="2"/>
  <c r="L1210" i="2"/>
  <c r="L1212" i="2"/>
  <c r="L1214" i="2"/>
  <c r="L1216" i="2"/>
  <c r="L1218" i="2"/>
  <c r="L1220" i="2"/>
  <c r="L1222" i="2"/>
  <c r="L1224" i="2"/>
  <c r="L1225" i="2"/>
  <c r="L1228" i="2"/>
  <c r="L1230" i="2"/>
  <c r="L1232" i="2"/>
  <c r="L1234" i="2"/>
  <c r="L1236" i="2"/>
  <c r="L1237" i="2"/>
  <c r="L1240" i="2"/>
  <c r="L1242" i="2"/>
  <c r="L1244" i="2"/>
  <c r="L1246" i="2"/>
  <c r="L1248" i="2"/>
  <c r="L1249" i="2"/>
  <c r="L1252" i="2"/>
  <c r="L1254" i="2"/>
  <c r="L1256" i="2"/>
  <c r="L1258" i="2"/>
  <c r="L1260" i="2"/>
  <c r="L1261" i="2"/>
  <c r="L1263" i="2"/>
  <c r="L1265" i="2"/>
  <c r="L1266" i="2"/>
  <c r="L1267" i="2"/>
  <c r="L1270" i="2"/>
  <c r="L1272" i="2"/>
  <c r="L1274" i="2"/>
  <c r="L1276" i="2"/>
  <c r="L1277" i="2"/>
  <c r="L1279" i="2"/>
  <c r="L1282" i="2"/>
  <c r="L1283" i="2"/>
  <c r="L1286" i="2"/>
  <c r="L1288" i="2"/>
  <c r="L1289" i="2"/>
  <c r="L1292" i="2"/>
  <c r="L1294" i="2"/>
  <c r="L1295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9" i="2"/>
  <c r="L1331" i="2"/>
  <c r="L1332" i="2"/>
  <c r="L1335" i="2"/>
  <c r="L1336" i="2"/>
  <c r="L1338" i="2"/>
  <c r="L1341" i="2"/>
  <c r="L1343" i="2"/>
  <c r="L1344" i="2"/>
  <c r="L1345" i="2"/>
  <c r="L1347" i="2"/>
  <c r="L1349" i="2"/>
  <c r="L1352" i="2"/>
  <c r="L1354" i="2"/>
  <c r="L1355" i="2"/>
  <c r="L1356" i="2"/>
  <c r="L1357" i="2"/>
  <c r="L1360" i="2"/>
  <c r="L1361" i="2"/>
  <c r="L1363" i="2"/>
  <c r="L1364" i="2"/>
  <c r="L1365" i="2"/>
  <c r="L1366" i="2"/>
  <c r="L1369" i="2"/>
  <c r="L1370" i="2"/>
  <c r="L1371" i="2"/>
  <c r="L1372" i="2"/>
  <c r="L1373" i="2"/>
  <c r="L1374" i="2"/>
  <c r="L1375" i="2"/>
  <c r="L1376" i="2"/>
  <c r="L1377" i="2"/>
  <c r="L1378" i="2"/>
  <c r="L1380" i="2"/>
  <c r="L1381" i="2"/>
  <c r="L1382" i="2"/>
  <c r="L1383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3" i="2"/>
  <c r="A460" i="2"/>
  <c r="N460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E24" i="7"/>
  <c r="F24" i="7" s="1"/>
  <c r="E23" i="7"/>
  <c r="E22" i="7"/>
  <c r="E21" i="7"/>
  <c r="E20" i="7"/>
  <c r="F20" i="7" s="1"/>
  <c r="E19" i="7"/>
  <c r="E18" i="7"/>
  <c r="E17" i="7"/>
  <c r="E16" i="7"/>
  <c r="F16" i="7" s="1"/>
  <c r="E15" i="7"/>
  <c r="E14" i="7"/>
  <c r="E13" i="7"/>
  <c r="E12" i="7"/>
  <c r="E11" i="7"/>
  <c r="E10" i="7"/>
  <c r="E9" i="7"/>
  <c r="C7" i="7"/>
  <c r="F12" i="7" l="1"/>
  <c r="G12" i="7" s="1"/>
  <c r="G27" i="7"/>
  <c r="F17" i="7"/>
  <c r="G17" i="7" s="1"/>
  <c r="F13" i="7"/>
  <c r="G13" i="7" s="1"/>
  <c r="F21" i="7"/>
  <c r="G21" i="7" s="1"/>
  <c r="F8" i="7"/>
  <c r="G8" i="7" s="1"/>
  <c r="F9" i="7"/>
  <c r="G9" i="7" s="1"/>
  <c r="F25" i="7"/>
  <c r="G25" i="7" s="1"/>
  <c r="G16" i="7"/>
  <c r="G24" i="7"/>
  <c r="F15" i="7"/>
  <c r="G15" i="7" s="1"/>
  <c r="F19" i="7"/>
  <c r="G19" i="7" s="1"/>
  <c r="F23" i="7"/>
  <c r="G23" i="7" s="1"/>
  <c r="G20" i="7"/>
  <c r="G28" i="7"/>
  <c r="F11" i="7"/>
  <c r="G11" i="7" s="1"/>
  <c r="F26" i="7"/>
  <c r="G26" i="7" s="1"/>
  <c r="F18" i="7"/>
  <c r="G18" i="7" s="1"/>
  <c r="F22" i="7"/>
  <c r="G22" i="7" s="1"/>
  <c r="F10" i="7"/>
  <c r="G10" i="7" s="1"/>
  <c r="F14" i="7"/>
  <c r="G14" i="7" s="1"/>
  <c r="F7" i="7"/>
  <c r="G7" i="7" s="1"/>
  <c r="C29" i="7"/>
  <c r="E29" i="7"/>
  <c r="D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H84" i="6" s="1"/>
  <c r="G85" i="6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H97" i="6" s="1"/>
  <c r="G98" i="6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H110" i="6" s="1"/>
  <c r="G111" i="6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H123" i="6" s="1"/>
  <c r="G124" i="6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H136" i="6" s="1"/>
  <c r="G137" i="6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H149" i="6" s="1"/>
  <c r="G150" i="6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60" i="6"/>
  <c r="H260" i="6" s="1"/>
  <c r="G274" i="6"/>
  <c r="H274" i="6" s="1"/>
  <c r="G288" i="6"/>
  <c r="H288" i="6" s="1"/>
  <c r="G302" i="6"/>
  <c r="H302" i="6" s="1"/>
  <c r="G316" i="6"/>
  <c r="H316" i="6" s="1"/>
  <c r="G330" i="6"/>
  <c r="H330" i="6" s="1"/>
  <c r="G344" i="6"/>
  <c r="H344" i="6" s="1"/>
  <c r="G358" i="6"/>
  <c r="H358" i="6" s="1"/>
  <c r="G372" i="6"/>
  <c r="H372" i="6" s="1"/>
  <c r="G386" i="6"/>
  <c r="H386" i="6" s="1"/>
  <c r="G400" i="6"/>
  <c r="H400" i="6" s="1"/>
  <c r="G414" i="6"/>
  <c r="H414" i="6" s="1"/>
  <c r="G428" i="6"/>
  <c r="H428" i="6" s="1"/>
  <c r="G442" i="6"/>
  <c r="H442" i="6" s="1"/>
  <c r="G456" i="6"/>
  <c r="H456" i="6" s="1"/>
  <c r="G470" i="6"/>
  <c r="H470" i="6" s="1"/>
  <c r="G484" i="6"/>
  <c r="H484" i="6" s="1"/>
  <c r="G498" i="6"/>
  <c r="H498" i="6" s="1"/>
  <c r="G512" i="6"/>
  <c r="H512" i="6" s="1"/>
  <c r="G526" i="6"/>
  <c r="H526" i="6" s="1"/>
  <c r="G540" i="6"/>
  <c r="H540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75" i="6" l="1"/>
  <c r="I275" i="6" s="1"/>
  <c r="H261" i="6"/>
  <c r="I261" i="6" s="1"/>
  <c r="H443" i="6"/>
  <c r="I443" i="6" s="1"/>
  <c r="H471" i="6"/>
  <c r="I471" i="6" s="1"/>
  <c r="H499" i="6"/>
  <c r="I499" i="6" s="1"/>
  <c r="H527" i="6"/>
  <c r="I527" i="6" s="1"/>
  <c r="H289" i="6"/>
  <c r="I289" i="6" s="1"/>
  <c r="H331" i="6"/>
  <c r="I331" i="6" s="1"/>
  <c r="H359" i="6"/>
  <c r="I359" i="6" s="1"/>
  <c r="H387" i="6"/>
  <c r="I387" i="6" s="1"/>
  <c r="H415" i="6"/>
  <c r="I415" i="6" s="1"/>
  <c r="H303" i="6"/>
  <c r="I303" i="6" s="1"/>
  <c r="H247" i="6"/>
  <c r="I247" i="6" s="1"/>
  <c r="H457" i="6"/>
  <c r="I457" i="6" s="1"/>
  <c r="H485" i="6"/>
  <c r="I485" i="6" s="1"/>
  <c r="H513" i="6"/>
  <c r="I513" i="6" s="1"/>
  <c r="H541" i="6"/>
  <c r="I541" i="6" s="1"/>
  <c r="H317" i="6"/>
  <c r="I317" i="6" s="1"/>
  <c r="H345" i="6"/>
  <c r="I345" i="6" s="1"/>
  <c r="H373" i="6"/>
  <c r="I373" i="6" s="1"/>
  <c r="H401" i="6"/>
  <c r="I401" i="6" s="1"/>
  <c r="H429" i="6"/>
  <c r="I429" i="6" s="1"/>
  <c r="H233" i="6"/>
  <c r="I233" i="6" s="1"/>
  <c r="H219" i="6"/>
  <c r="I219" i="6" s="1"/>
  <c r="H205" i="6"/>
  <c r="I205" i="6" s="1"/>
  <c r="H190" i="6"/>
  <c r="I190" i="6" s="1"/>
  <c r="R37" i="3"/>
  <c r="R33" i="3"/>
  <c r="R31" i="3"/>
  <c r="R30" i="3"/>
  <c r="R29" i="3"/>
  <c r="H163" i="6"/>
  <c r="I163" i="6" s="1"/>
  <c r="H137" i="6"/>
  <c r="I137" i="6" s="1"/>
  <c r="H111" i="6"/>
  <c r="I111" i="6" s="1"/>
  <c r="H85" i="6"/>
  <c r="I85" i="6" s="1"/>
  <c r="H71" i="6"/>
  <c r="I71" i="6" s="1"/>
  <c r="H45" i="6"/>
  <c r="I45" i="6" s="1"/>
  <c r="H176" i="6"/>
  <c r="I176" i="6" s="1"/>
  <c r="H150" i="6"/>
  <c r="I150" i="6" s="1"/>
  <c r="H124" i="6"/>
  <c r="I124" i="6" s="1"/>
  <c r="H98" i="6"/>
  <c r="I98" i="6" s="1"/>
  <c r="H58" i="6"/>
  <c r="I58" i="6" s="1"/>
  <c r="H32" i="6"/>
  <c r="I32" i="6" s="1"/>
  <c r="F29" i="7"/>
  <c r="G29" i="7"/>
  <c r="I428" i="6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40" i="6"/>
  <c r="I484" i="6"/>
  <c r="I19" i="6"/>
  <c r="I17" i="6"/>
  <c r="I15" i="6"/>
  <c r="I13" i="6"/>
  <c r="I11" i="6"/>
  <c r="I9" i="6"/>
  <c r="I7" i="6"/>
  <c r="I512" i="6"/>
  <c r="I456" i="6"/>
  <c r="I414" i="6"/>
  <c r="I400" i="6"/>
  <c r="I386" i="6"/>
  <c r="I372" i="6"/>
  <c r="I358" i="6"/>
  <c r="I344" i="6"/>
  <c r="I330" i="6"/>
  <c r="I316" i="6"/>
  <c r="I302" i="6"/>
  <c r="I288" i="6"/>
  <c r="I274" i="6"/>
  <c r="I260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7" i="6"/>
  <c r="I96" i="6"/>
  <c r="I95" i="6"/>
  <c r="I94" i="6"/>
  <c r="I93" i="6"/>
  <c r="I92" i="6"/>
  <c r="I91" i="6"/>
  <c r="I90" i="6"/>
  <c r="I89" i="6"/>
  <c r="I88" i="6"/>
  <c r="I87" i="6"/>
  <c r="I86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26" i="6"/>
  <c r="I498" i="6"/>
  <c r="I470" i="6"/>
  <c r="I442" i="6"/>
  <c r="R41" i="3"/>
  <c r="R39" i="3"/>
  <c r="R38" i="3"/>
  <c r="R42" i="3"/>
  <c r="R35" i="3"/>
  <c r="R34" i="3"/>
  <c r="R40" i="3"/>
  <c r="R36" i="3"/>
  <c r="R32" i="3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L157" i="2" s="1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L277" i="2" s="1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J460" i="2" s="1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L537" i="2" s="1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L658" i="2" s="1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L779" i="2" s="1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L901" i="2" s="1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L1141" i="2" s="1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L1296" i="2" s="1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T113" i="1"/>
  <c r="AU113" i="1"/>
  <c r="AV113" i="1"/>
  <c r="AW113" i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AC156" i="1"/>
  <c r="AD156" i="1"/>
  <c r="AE156" i="1"/>
  <c r="AF156" i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AC284" i="1"/>
  <c r="AD284" i="1"/>
  <c r="AE284" i="1"/>
  <c r="AF284" i="1"/>
  <c r="AO284" i="1" s="1"/>
  <c r="AN284" i="1" s="1"/>
  <c r="AG284" i="1"/>
  <c r="AH284" i="1"/>
  <c r="AI284" i="1"/>
  <c r="AJ284" i="1"/>
  <c r="AK284" i="1"/>
  <c r="AT284" i="1"/>
  <c r="AU284" i="1"/>
  <c r="AV284" i="1"/>
  <c r="AW284" i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AC338" i="1"/>
  <c r="AD338" i="1"/>
  <c r="AE338" i="1"/>
  <c r="AF338" i="1"/>
  <c r="AO338" i="1" s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G365" i="1"/>
  <c r="AH365" i="1"/>
  <c r="AI365" i="1"/>
  <c r="AJ365" i="1"/>
  <c r="AK365" i="1"/>
  <c r="AT365" i="1"/>
  <c r="AU365" i="1"/>
  <c r="AV365" i="1"/>
  <c r="AW365" i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O368" i="1" s="1"/>
  <c r="AN368" i="1" s="1"/>
  <c r="AG368" i="1"/>
  <c r="AH368" i="1"/>
  <c r="AI368" i="1"/>
  <c r="AJ368" i="1"/>
  <c r="AK368" i="1"/>
  <c r="AT368" i="1"/>
  <c r="AU368" i="1"/>
  <c r="AV368" i="1"/>
  <c r="AW368" i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G469" i="1"/>
  <c r="AH469" i="1"/>
  <c r="AI469" i="1"/>
  <c r="AJ469" i="1"/>
  <c r="AK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G485" i="1"/>
  <c r="AH485" i="1"/>
  <c r="AI485" i="1"/>
  <c r="AJ485" i="1"/>
  <c r="AK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G493" i="1"/>
  <c r="AH493" i="1"/>
  <c r="AI493" i="1"/>
  <c r="AJ493" i="1"/>
  <c r="AK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AC525" i="1"/>
  <c r="AD525" i="1"/>
  <c r="AE525" i="1"/>
  <c r="AF525" i="1"/>
  <c r="AO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T640" i="1"/>
  <c r="AU640" i="1"/>
  <c r="AV640" i="1"/>
  <c r="AW640" i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G662" i="1"/>
  <c r="AH662" i="1"/>
  <c r="AI662" i="1"/>
  <c r="AJ662" i="1"/>
  <c r="AK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O693" i="1" s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G758" i="1"/>
  <c r="AH758" i="1"/>
  <c r="AI758" i="1"/>
  <c r="AJ758" i="1"/>
  <c r="AK758" i="1"/>
  <c r="AT758" i="1"/>
  <c r="AU758" i="1"/>
  <c r="AV758" i="1"/>
  <c r="AW758" i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G774" i="1"/>
  <c r="AH774" i="1"/>
  <c r="AI774" i="1"/>
  <c r="AJ774" i="1"/>
  <c r="AK774" i="1"/>
  <c r="AT774" i="1"/>
  <c r="AU774" i="1"/>
  <c r="AV774" i="1"/>
  <c r="AW774" i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G782" i="1"/>
  <c r="AH782" i="1"/>
  <c r="AI782" i="1"/>
  <c r="AJ782" i="1"/>
  <c r="AK782" i="1"/>
  <c r="AT782" i="1"/>
  <c r="AU782" i="1"/>
  <c r="AV782" i="1"/>
  <c r="AW782" i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G806" i="1"/>
  <c r="AH806" i="1"/>
  <c r="AI806" i="1"/>
  <c r="AJ806" i="1"/>
  <c r="AK806" i="1"/>
  <c r="AT806" i="1"/>
  <c r="AU806" i="1"/>
  <c r="AV806" i="1"/>
  <c r="AW806" i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G814" i="1"/>
  <c r="AH814" i="1"/>
  <c r="AI814" i="1"/>
  <c r="AJ814" i="1"/>
  <c r="AK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G822" i="1"/>
  <c r="AH822" i="1"/>
  <c r="AI822" i="1"/>
  <c r="AJ822" i="1"/>
  <c r="AK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G830" i="1"/>
  <c r="AH830" i="1"/>
  <c r="AI830" i="1"/>
  <c r="AJ830" i="1"/>
  <c r="AK830" i="1"/>
  <c r="AT830" i="1"/>
  <c r="AU830" i="1"/>
  <c r="AV830" i="1"/>
  <c r="AW830" i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G854" i="1"/>
  <c r="AH854" i="1"/>
  <c r="AI854" i="1"/>
  <c r="AJ854" i="1"/>
  <c r="AK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G862" i="1"/>
  <c r="AH862" i="1"/>
  <c r="AI862" i="1"/>
  <c r="AJ862" i="1"/>
  <c r="AK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G886" i="1"/>
  <c r="AH886" i="1"/>
  <c r="AI886" i="1"/>
  <c r="AJ886" i="1"/>
  <c r="AK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O934" i="1" s="1"/>
  <c r="AN934" i="1" s="1"/>
  <c r="AG934" i="1"/>
  <c r="AH934" i="1"/>
  <c r="AI934" i="1"/>
  <c r="AJ934" i="1"/>
  <c r="AK934" i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O936" i="1" s="1"/>
  <c r="AN936" i="1" s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O1030" i="1" s="1"/>
  <c r="AN1030" i="1" s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O1144" i="1" s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O1230" i="1" s="1"/>
  <c r="AN1230" i="1" s="1"/>
  <c r="AG1230" i="1"/>
  <c r="AH1230" i="1"/>
  <c r="AI1230" i="1"/>
  <c r="AJ1230" i="1"/>
  <c r="AK1230" i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77" i="1"/>
  <c r="AP177" i="1" s="1"/>
  <c r="AO175" i="1"/>
  <c r="BA3658" i="1"/>
  <c r="BA3655" i="1"/>
  <c r="BA1224" i="1"/>
  <c r="BA1216" i="1"/>
  <c r="AO113" i="1"/>
  <c r="AN113" i="1" s="1"/>
  <c r="J1500" i="2"/>
  <c r="AP878" i="1"/>
  <c r="AN878" i="1"/>
  <c r="AP862" i="1"/>
  <c r="AN862" i="1"/>
  <c r="AP846" i="1"/>
  <c r="AN846" i="1"/>
  <c r="AP830" i="1"/>
  <c r="AN830" i="1"/>
  <c r="AP814" i="1"/>
  <c r="AN814" i="1"/>
  <c r="AP798" i="1"/>
  <c r="AN798" i="1"/>
  <c r="AP782" i="1"/>
  <c r="AN782" i="1"/>
  <c r="AP766" i="1"/>
  <c r="AN766" i="1"/>
  <c r="AP750" i="1"/>
  <c r="AN750" i="1"/>
  <c r="AP654" i="1"/>
  <c r="AN654" i="1"/>
  <c r="AP525" i="1"/>
  <c r="AN525" i="1"/>
  <c r="AP509" i="1"/>
  <c r="AN509" i="1"/>
  <c r="AP493" i="1"/>
  <c r="AN493" i="1"/>
  <c r="AP477" i="1"/>
  <c r="AN477" i="1"/>
  <c r="AP365" i="1"/>
  <c r="AN365" i="1"/>
  <c r="AP2437" i="1"/>
  <c r="AN2437" i="1"/>
  <c r="AP2421" i="1"/>
  <c r="AN2421" i="1"/>
  <c r="AP2405" i="1"/>
  <c r="AN2405" i="1"/>
  <c r="AP2389" i="1"/>
  <c r="AN2389" i="1"/>
  <c r="AP1099" i="1"/>
  <c r="AN1099" i="1"/>
  <c r="AP886" i="1"/>
  <c r="AN886" i="1"/>
  <c r="AP870" i="1"/>
  <c r="AN870" i="1"/>
  <c r="AP854" i="1"/>
  <c r="AN854" i="1"/>
  <c r="AP838" i="1"/>
  <c r="AN838" i="1"/>
  <c r="AP822" i="1"/>
  <c r="AN822" i="1"/>
  <c r="AP806" i="1"/>
  <c r="AN806" i="1"/>
  <c r="AP790" i="1"/>
  <c r="AN790" i="1"/>
  <c r="AP774" i="1"/>
  <c r="AN774" i="1"/>
  <c r="AP758" i="1"/>
  <c r="AN758" i="1"/>
  <c r="AP662" i="1"/>
  <c r="AN662" i="1"/>
  <c r="AP646" i="1"/>
  <c r="AN646" i="1"/>
  <c r="AP517" i="1"/>
  <c r="AN517" i="1"/>
  <c r="AP501" i="1"/>
  <c r="AN501" i="1"/>
  <c r="AP485" i="1"/>
  <c r="AN485" i="1"/>
  <c r="AP469" i="1"/>
  <c r="AN469" i="1"/>
  <c r="AP357" i="1"/>
  <c r="AN357" i="1"/>
  <c r="BA3659" i="1"/>
  <c r="BA3654" i="1"/>
  <c r="AP2445" i="1"/>
  <c r="AN2445" i="1"/>
  <c r="AP2429" i="1"/>
  <c r="AN2429" i="1"/>
  <c r="AP2413" i="1"/>
  <c r="AN2413" i="1"/>
  <c r="AP2397" i="1"/>
  <c r="AN2397" i="1"/>
  <c r="AP1107" i="1"/>
  <c r="AN1107" i="1"/>
  <c r="AP1091" i="1"/>
  <c r="AN1091" i="1"/>
  <c r="AN202" i="1"/>
  <c r="AN194" i="1"/>
  <c r="AN186" i="1"/>
  <c r="AN2439" i="1"/>
  <c r="AN2431" i="1"/>
  <c r="AN2423" i="1"/>
  <c r="AN2415" i="1"/>
  <c r="AN2407" i="1"/>
  <c r="AN2399" i="1"/>
  <c r="AN2391" i="1"/>
  <c r="AN2383" i="1"/>
  <c r="AN1101" i="1"/>
  <c r="AN1093" i="1"/>
  <c r="AN1085" i="1"/>
  <c r="AN880" i="1"/>
  <c r="AN872" i="1"/>
  <c r="AN864" i="1"/>
  <c r="AN856" i="1"/>
  <c r="AN848" i="1"/>
  <c r="AN840" i="1"/>
  <c r="AN832" i="1"/>
  <c r="AN824" i="1"/>
  <c r="AN816" i="1"/>
  <c r="AN808" i="1"/>
  <c r="AN800" i="1"/>
  <c r="AN792" i="1"/>
  <c r="AN784" i="1"/>
  <c r="AN776" i="1"/>
  <c r="AN768" i="1"/>
  <c r="AN760" i="1"/>
  <c r="AN752" i="1"/>
  <c r="AN656" i="1"/>
  <c r="AN648" i="1"/>
  <c r="AN640" i="1"/>
  <c r="AN519" i="1"/>
  <c r="AN511" i="1"/>
  <c r="AN503" i="1"/>
  <c r="AN495" i="1"/>
  <c r="AN487" i="1"/>
  <c r="AN479" i="1"/>
  <c r="AN471" i="1"/>
  <c r="AN463" i="1"/>
  <c r="AN359" i="1"/>
  <c r="AP351" i="1"/>
  <c r="AN204" i="1"/>
  <c r="AN196" i="1"/>
  <c r="AN188" i="1"/>
  <c r="AN180" i="1"/>
  <c r="AO171" i="1"/>
  <c r="AP171" i="1" s="1"/>
  <c r="AO166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09" i="1"/>
  <c r="BA1208" i="1"/>
  <c r="BA808" i="1"/>
  <c r="BA681" i="1"/>
  <c r="AO119" i="1"/>
  <c r="AN119" i="1" s="1"/>
  <c r="J124" i="2"/>
  <c r="BA1217" i="1"/>
  <c r="BA1200" i="1"/>
  <c r="BA1201" i="1"/>
  <c r="AO156" i="1"/>
  <c r="AO150" i="1"/>
  <c r="AP150" i="1" s="1"/>
  <c r="AO154" i="1"/>
  <c r="AO152" i="1"/>
  <c r="AP152" i="1" s="1"/>
  <c r="AO131" i="1"/>
  <c r="AN131" i="1" s="1"/>
  <c r="AO125" i="1"/>
  <c r="AN125" i="1" s="1"/>
  <c r="AO109" i="1"/>
  <c r="AN109" i="1" s="1"/>
  <c r="AO117" i="1"/>
  <c r="AN117" i="1" s="1"/>
  <c r="AO95" i="1"/>
  <c r="AN95" i="1" s="1"/>
  <c r="J1466" i="2"/>
  <c r="BA350" i="1"/>
  <c r="BA342" i="1"/>
  <c r="J42" i="2"/>
  <c r="J20" i="2"/>
  <c r="J21" i="2"/>
  <c r="J22" i="2"/>
  <c r="J23" i="2"/>
  <c r="J24" i="2"/>
  <c r="J25" i="2"/>
  <c r="BA349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AX1303" i="1"/>
  <c r="AX1300" i="1"/>
  <c r="AX1299" i="1"/>
  <c r="AX1296" i="1"/>
  <c r="AX1295" i="1"/>
  <c r="BC1295" i="1"/>
  <c r="AX1292" i="1"/>
  <c r="AX1291" i="1"/>
  <c r="AX1288" i="1"/>
  <c r="AX1287" i="1"/>
  <c r="AX1284" i="1"/>
  <c r="AX1283" i="1"/>
  <c r="AX1280" i="1"/>
  <c r="AX1279" i="1"/>
  <c r="AX1276" i="1"/>
  <c r="AX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AX1176" i="1"/>
  <c r="AX1175" i="1"/>
  <c r="BC1175" i="1"/>
  <c r="AX1172" i="1"/>
  <c r="BC1172" i="1"/>
  <c r="AX1171" i="1"/>
  <c r="BC1171" i="1"/>
  <c r="AX1168" i="1"/>
  <c r="AX1167" i="1"/>
  <c r="BC1167" i="1"/>
  <c r="AX1164" i="1"/>
  <c r="AX1163" i="1"/>
  <c r="BC1163" i="1"/>
  <c r="AX1160" i="1"/>
  <c r="BC1160" i="1"/>
  <c r="AX1159" i="1"/>
  <c r="BC1159" i="1"/>
  <c r="AX1156" i="1"/>
  <c r="BC1156" i="1"/>
  <c r="AX1155" i="1"/>
  <c r="AX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AX1305" i="1"/>
  <c r="AX1302" i="1"/>
  <c r="AX1301" i="1"/>
  <c r="AX1298" i="1"/>
  <c r="AX1297" i="1"/>
  <c r="AX1294" i="1"/>
  <c r="BC1294" i="1"/>
  <c r="AX1293" i="1"/>
  <c r="AX1290" i="1"/>
  <c r="AX1289" i="1"/>
  <c r="AX1286" i="1"/>
  <c r="AX1285" i="1"/>
  <c r="AX1282" i="1"/>
  <c r="BC1282" i="1"/>
  <c r="AX1281" i="1"/>
  <c r="BC1281" i="1"/>
  <c r="AX1278" i="1"/>
  <c r="AX1277" i="1"/>
  <c r="AX1274" i="1"/>
  <c r="AX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AX1203" i="1"/>
  <c r="BC1203" i="1"/>
  <c r="AX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AX1132" i="1"/>
  <c r="AX1131" i="1"/>
  <c r="BC1131" i="1"/>
  <c r="AX1130" i="1"/>
  <c r="BC1130" i="1"/>
  <c r="AX1129" i="1"/>
  <c r="AX1128" i="1"/>
  <c r="BC1128" i="1"/>
  <c r="AX1127" i="1"/>
  <c r="BC1127" i="1"/>
  <c r="AX1126" i="1"/>
  <c r="AX1125" i="1"/>
  <c r="AX1124" i="1"/>
  <c r="BC1124" i="1"/>
  <c r="AX1123" i="1"/>
  <c r="BC1123" i="1"/>
  <c r="AX1122" i="1"/>
  <c r="AX1121" i="1"/>
  <c r="BC1121" i="1"/>
  <c r="AX1120" i="1"/>
  <c r="BC1120" i="1"/>
  <c r="AX1119" i="1"/>
  <c r="AX1118" i="1"/>
  <c r="AX1117" i="1"/>
  <c r="BC1117" i="1"/>
  <c r="AX1099" i="1"/>
  <c r="BC1099" i="1"/>
  <c r="AX1098" i="1"/>
  <c r="BC1098" i="1"/>
  <c r="AX1097" i="1"/>
  <c r="AX1096" i="1"/>
  <c r="BC1096" i="1"/>
  <c r="AX1095" i="1"/>
  <c r="BC1095" i="1"/>
  <c r="AX1094" i="1"/>
  <c r="AX1093" i="1"/>
  <c r="BC1093" i="1"/>
  <c r="AX1092" i="1"/>
  <c r="BC1092" i="1"/>
  <c r="AX1091" i="1"/>
  <c r="AX1090" i="1"/>
  <c r="BC1090" i="1"/>
  <c r="AX1089" i="1"/>
  <c r="BC1089" i="1"/>
  <c r="AX1088" i="1"/>
  <c r="AX1087" i="1"/>
  <c r="BC1087" i="1"/>
  <c r="AX1086" i="1"/>
  <c r="BC1086" i="1"/>
  <c r="AX1085" i="1"/>
  <c r="AX1076" i="1"/>
  <c r="BC1076" i="1"/>
  <c r="AX1075" i="1"/>
  <c r="AX1072" i="1"/>
  <c r="AX1071" i="1"/>
  <c r="AX1068" i="1"/>
  <c r="AX1067" i="1"/>
  <c r="BC1067" i="1"/>
  <c r="AX1064" i="1"/>
  <c r="BC1064" i="1"/>
  <c r="AX1063" i="1"/>
  <c r="BC1063" i="1"/>
  <c r="AX1060" i="1"/>
  <c r="BC1060" i="1"/>
  <c r="AX1059" i="1"/>
  <c r="AX1056" i="1"/>
  <c r="AX1055" i="1"/>
  <c r="BC1055" i="1"/>
  <c r="AX1052" i="1"/>
  <c r="BC1052" i="1"/>
  <c r="AX1051" i="1"/>
  <c r="BC1051" i="1"/>
  <c r="AX1048" i="1"/>
  <c r="BC1048" i="1"/>
  <c r="AX1047" i="1"/>
  <c r="AX1044" i="1"/>
  <c r="AX1043" i="1"/>
  <c r="BC1043" i="1"/>
  <c r="AX1040" i="1"/>
  <c r="BC1040" i="1"/>
  <c r="AX1039" i="1"/>
  <c r="BC1039" i="1"/>
  <c r="AX1036" i="1"/>
  <c r="BC1036" i="1"/>
  <c r="AX1035" i="1"/>
  <c r="AX1032" i="1"/>
  <c r="AX1031" i="1"/>
  <c r="BC1031" i="1"/>
  <c r="AX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AX1012" i="1"/>
  <c r="AX1011" i="1"/>
  <c r="BC1011" i="1"/>
  <c r="AX1008" i="1"/>
  <c r="BC1008" i="1"/>
  <c r="AX1007" i="1"/>
  <c r="BC1007" i="1"/>
  <c r="AX1004" i="1"/>
  <c r="BC1004" i="1"/>
  <c r="AX1003" i="1"/>
  <c r="AX1000" i="1"/>
  <c r="AX999" i="1"/>
  <c r="BC999" i="1"/>
  <c r="AX996" i="1"/>
  <c r="BC996" i="1"/>
  <c r="AX995" i="1"/>
  <c r="BC995" i="1"/>
  <c r="AX992" i="1"/>
  <c r="BC992" i="1"/>
  <c r="AX991" i="1"/>
  <c r="AX988" i="1"/>
  <c r="BC988" i="1"/>
  <c r="AX987" i="1"/>
  <c r="AX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AX964" i="1"/>
  <c r="AX963" i="1"/>
  <c r="BC963" i="1"/>
  <c r="AX960" i="1"/>
  <c r="BC960" i="1"/>
  <c r="AX959" i="1"/>
  <c r="AX956" i="1"/>
  <c r="AX955" i="1"/>
  <c r="BC955" i="1"/>
  <c r="AX952" i="1"/>
  <c r="BC952" i="1"/>
  <c r="AX951" i="1"/>
  <c r="BC951" i="1"/>
  <c r="AX948" i="1"/>
  <c r="BC948" i="1"/>
  <c r="AX947" i="1"/>
  <c r="AX944" i="1"/>
  <c r="AX943" i="1"/>
  <c r="BC943" i="1"/>
  <c r="AX940" i="1"/>
  <c r="BC940" i="1"/>
  <c r="AX939" i="1"/>
  <c r="BC939" i="1"/>
  <c r="AX936" i="1"/>
  <c r="BC936" i="1"/>
  <c r="AX935" i="1"/>
  <c r="AX932" i="1"/>
  <c r="AX931" i="1"/>
  <c r="BC931" i="1"/>
  <c r="AX928" i="1"/>
  <c r="BC928" i="1"/>
  <c r="AX927" i="1"/>
  <c r="BC927" i="1"/>
  <c r="AX924" i="1"/>
  <c r="BC924" i="1"/>
  <c r="AX923" i="1"/>
  <c r="AX920" i="1"/>
  <c r="AX919" i="1"/>
  <c r="BC919" i="1"/>
  <c r="AX916" i="1"/>
  <c r="BC916" i="1"/>
  <c r="AX915" i="1"/>
  <c r="BC915" i="1"/>
  <c r="AX912" i="1"/>
  <c r="BC912" i="1"/>
  <c r="AX911" i="1"/>
  <c r="AX908" i="1"/>
  <c r="AX907" i="1"/>
  <c r="BC907" i="1"/>
  <c r="AX904" i="1"/>
  <c r="BC904" i="1"/>
  <c r="AX903" i="1"/>
  <c r="BC903" i="1"/>
  <c r="AX900" i="1"/>
  <c r="BC900" i="1"/>
  <c r="AX899" i="1"/>
  <c r="AX896" i="1"/>
  <c r="AX895" i="1"/>
  <c r="BC895" i="1"/>
  <c r="AX892" i="1"/>
  <c r="BC892" i="1"/>
  <c r="AX891" i="1"/>
  <c r="BC891" i="1"/>
  <c r="AX888" i="1"/>
  <c r="BC888" i="1"/>
  <c r="AX887" i="1"/>
  <c r="AX875" i="1"/>
  <c r="AX874" i="1"/>
  <c r="BC874" i="1"/>
  <c r="AX873" i="1"/>
  <c r="BC873" i="1"/>
  <c r="AX872" i="1"/>
  <c r="AX871" i="1"/>
  <c r="BC871" i="1"/>
  <c r="AX870" i="1"/>
  <c r="BC870" i="1"/>
  <c r="AX869" i="1"/>
  <c r="AX868" i="1"/>
  <c r="BC868" i="1"/>
  <c r="AX867" i="1"/>
  <c r="BC867" i="1"/>
  <c r="AX866" i="1"/>
  <c r="AX865" i="1"/>
  <c r="BC865" i="1"/>
  <c r="AX864" i="1"/>
  <c r="BC864" i="1"/>
  <c r="AX863" i="1"/>
  <c r="AX862" i="1"/>
  <c r="BC862" i="1"/>
  <c r="AX861" i="1"/>
  <c r="BC861" i="1"/>
  <c r="AX860" i="1"/>
  <c r="AX843" i="1"/>
  <c r="BC843" i="1"/>
  <c r="AX842" i="1"/>
  <c r="AX841" i="1"/>
  <c r="BC841" i="1"/>
  <c r="AX840" i="1"/>
  <c r="BC840" i="1"/>
  <c r="AX839" i="1"/>
  <c r="AX838" i="1"/>
  <c r="BC838" i="1"/>
  <c r="AX837" i="1"/>
  <c r="BC837" i="1"/>
  <c r="AX836" i="1"/>
  <c r="AX835" i="1"/>
  <c r="BC835" i="1"/>
  <c r="AX834" i="1"/>
  <c r="BC834" i="1"/>
  <c r="AX833" i="1"/>
  <c r="AX832" i="1"/>
  <c r="BC832" i="1"/>
  <c r="AX831" i="1"/>
  <c r="BC831" i="1"/>
  <c r="AX830" i="1"/>
  <c r="AX829" i="1"/>
  <c r="BC829" i="1"/>
  <c r="AX828" i="1"/>
  <c r="BC828" i="1"/>
  <c r="AX811" i="1"/>
  <c r="BC811" i="1"/>
  <c r="AX810" i="1"/>
  <c r="AX809" i="1"/>
  <c r="BC809" i="1"/>
  <c r="AX808" i="1"/>
  <c r="AX807" i="1"/>
  <c r="BC807" i="1"/>
  <c r="AX806" i="1"/>
  <c r="AX805" i="1"/>
  <c r="BC805" i="1"/>
  <c r="AX804" i="1"/>
  <c r="AX803" i="1"/>
  <c r="BC803" i="1"/>
  <c r="AX802" i="1"/>
  <c r="AX801" i="1"/>
  <c r="BC801" i="1"/>
  <c r="AX800" i="1"/>
  <c r="AX799" i="1"/>
  <c r="BC799" i="1"/>
  <c r="AX798" i="1"/>
  <c r="AX797" i="1"/>
  <c r="BC797" i="1"/>
  <c r="AX796" i="1"/>
  <c r="AX779" i="1"/>
  <c r="BC779" i="1"/>
  <c r="AX778" i="1"/>
  <c r="AX777" i="1"/>
  <c r="BC777" i="1"/>
  <c r="AX776" i="1"/>
  <c r="AX775" i="1"/>
  <c r="BC775" i="1"/>
  <c r="AX774" i="1"/>
  <c r="AX773" i="1"/>
  <c r="BC773" i="1"/>
  <c r="AX772" i="1"/>
  <c r="AX771" i="1"/>
  <c r="BC771" i="1"/>
  <c r="AX770" i="1"/>
  <c r="AX769" i="1"/>
  <c r="BC769" i="1"/>
  <c r="AX768" i="1"/>
  <c r="AX767" i="1"/>
  <c r="BC767" i="1"/>
  <c r="AX766" i="1"/>
  <c r="AX765" i="1"/>
  <c r="BC765" i="1"/>
  <c r="AX764" i="1"/>
  <c r="AX747" i="1"/>
  <c r="BC747" i="1"/>
  <c r="AX746" i="1"/>
  <c r="AX745" i="1"/>
  <c r="BC745" i="1"/>
  <c r="AX744" i="1"/>
  <c r="AX743" i="1"/>
  <c r="BC743" i="1"/>
  <c r="AX742" i="1"/>
  <c r="AX741" i="1"/>
  <c r="BC741" i="1"/>
  <c r="AX740" i="1"/>
  <c r="AX739" i="1"/>
  <c r="BC739" i="1"/>
  <c r="AX738" i="1"/>
  <c r="AX737" i="1"/>
  <c r="BC737" i="1"/>
  <c r="AX736" i="1"/>
  <c r="AX735" i="1"/>
  <c r="BC735" i="1"/>
  <c r="AX734" i="1"/>
  <c r="AX733" i="1"/>
  <c r="BC733" i="1"/>
  <c r="AX732" i="1"/>
  <c r="AX715" i="1"/>
  <c r="BC715" i="1"/>
  <c r="AX714" i="1"/>
  <c r="AX713" i="1"/>
  <c r="BC713" i="1"/>
  <c r="AX712" i="1"/>
  <c r="AX711" i="1"/>
  <c r="BC711" i="1"/>
  <c r="AX710" i="1"/>
  <c r="AX709" i="1"/>
  <c r="BC709" i="1"/>
  <c r="AX708" i="1"/>
  <c r="AX707" i="1"/>
  <c r="BC707" i="1"/>
  <c r="AX706" i="1"/>
  <c r="AX705" i="1"/>
  <c r="AX704" i="1"/>
  <c r="BC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AX675" i="1"/>
  <c r="BC675" i="1"/>
  <c r="AX674" i="1"/>
  <c r="BC674" i="1"/>
  <c r="AX673" i="1"/>
  <c r="AX672" i="1"/>
  <c r="BC672" i="1"/>
  <c r="AX671" i="1"/>
  <c r="BC671" i="1"/>
  <c r="AX670" i="1"/>
  <c r="AX669" i="1"/>
  <c r="BC669" i="1"/>
  <c r="AX668" i="1"/>
  <c r="BC668" i="1"/>
  <c r="AX651" i="1"/>
  <c r="BC651" i="1"/>
  <c r="AX650" i="1"/>
  <c r="BC650" i="1"/>
  <c r="AX649" i="1"/>
  <c r="AX648" i="1"/>
  <c r="BC648" i="1"/>
  <c r="AX647" i="1"/>
  <c r="BC647" i="1"/>
  <c r="AX646" i="1"/>
  <c r="AX645" i="1"/>
  <c r="BC645" i="1"/>
  <c r="AX644" i="1"/>
  <c r="BC644" i="1"/>
  <c r="AX643" i="1"/>
  <c r="AX642" i="1"/>
  <c r="BC642" i="1"/>
  <c r="AX641" i="1"/>
  <c r="BC641" i="1"/>
  <c r="AX640" i="1"/>
  <c r="AX639" i="1"/>
  <c r="BC639" i="1"/>
  <c r="AX638" i="1"/>
  <c r="BC638" i="1"/>
  <c r="AX635" i="1"/>
  <c r="BC635" i="1"/>
  <c r="AX634" i="1"/>
  <c r="AX631" i="1"/>
  <c r="AX630" i="1"/>
  <c r="BC630" i="1"/>
  <c r="AX627" i="1"/>
  <c r="BC627" i="1"/>
  <c r="AX626" i="1"/>
  <c r="BC626" i="1"/>
  <c r="AX623" i="1"/>
  <c r="BC623" i="1"/>
  <c r="AX622" i="1"/>
  <c r="AX619" i="1"/>
  <c r="AX618" i="1"/>
  <c r="BC618" i="1"/>
  <c r="AX615" i="1"/>
  <c r="BC615" i="1"/>
  <c r="AX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BC1174" i="1"/>
  <c r="AX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AX1146" i="1"/>
  <c r="BC1146" i="1"/>
  <c r="AX1145" i="1"/>
  <c r="AX1144" i="1"/>
  <c r="BC1144" i="1"/>
  <c r="AX1143" i="1"/>
  <c r="BC1143" i="1"/>
  <c r="AX1142" i="1"/>
  <c r="AX1141" i="1"/>
  <c r="BC1141" i="1"/>
  <c r="AX1140" i="1"/>
  <c r="BC1140" i="1"/>
  <c r="AX1139" i="1"/>
  <c r="AX1138" i="1"/>
  <c r="BC1138" i="1"/>
  <c r="AX1137" i="1"/>
  <c r="BC1137" i="1"/>
  <c r="AX1136" i="1"/>
  <c r="AX1135" i="1"/>
  <c r="BC1135" i="1"/>
  <c r="AX1134" i="1"/>
  <c r="BC1134" i="1"/>
  <c r="AX1133" i="1"/>
  <c r="BC1133" i="1"/>
  <c r="AX1115" i="1"/>
  <c r="AX1114" i="1"/>
  <c r="BC1114" i="1"/>
  <c r="AX1113" i="1"/>
  <c r="BC1113" i="1"/>
  <c r="AX1112" i="1"/>
  <c r="AX1111" i="1"/>
  <c r="BC1111" i="1"/>
  <c r="AX1110" i="1"/>
  <c r="BC1110" i="1"/>
  <c r="AX1109" i="1"/>
  <c r="AX1108" i="1"/>
  <c r="BC1108" i="1"/>
  <c r="AX1107" i="1"/>
  <c r="BC1107" i="1"/>
  <c r="AX1106" i="1"/>
  <c r="AX1105" i="1"/>
  <c r="BC1105" i="1"/>
  <c r="AX1104" i="1"/>
  <c r="BC1104" i="1"/>
  <c r="AX1103" i="1"/>
  <c r="AX1102" i="1"/>
  <c r="BC1102" i="1"/>
  <c r="AX1101" i="1"/>
  <c r="BC1101" i="1"/>
  <c r="AX1083" i="1"/>
  <c r="BC1083" i="1"/>
  <c r="AX1082" i="1"/>
  <c r="AX1081" i="1"/>
  <c r="BC1081" i="1"/>
  <c r="AX1080" i="1"/>
  <c r="BC1080" i="1"/>
  <c r="AX1079" i="1"/>
  <c r="AX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AX1062" i="1"/>
  <c r="AX1061" i="1"/>
  <c r="BC1061" i="1"/>
  <c r="AX1058" i="1"/>
  <c r="BC1058" i="1"/>
  <c r="AX1057" i="1"/>
  <c r="BC1057" i="1"/>
  <c r="AX1054" i="1"/>
  <c r="BC1054" i="1"/>
  <c r="AX1053" i="1"/>
  <c r="AX1050" i="1"/>
  <c r="AX1049" i="1"/>
  <c r="BC1049" i="1"/>
  <c r="AX1046" i="1"/>
  <c r="BC1046" i="1"/>
  <c r="AX1045" i="1"/>
  <c r="BC1045" i="1"/>
  <c r="AX1042" i="1"/>
  <c r="BC1042" i="1"/>
  <c r="AX1041" i="1"/>
  <c r="AX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AX1022" i="1"/>
  <c r="BC1022" i="1"/>
  <c r="AX1021" i="1"/>
  <c r="AX1018" i="1"/>
  <c r="AX1017" i="1"/>
  <c r="BC1017" i="1"/>
  <c r="AX1014" i="1"/>
  <c r="BC1014" i="1"/>
  <c r="AX1013" i="1"/>
  <c r="BC1013" i="1"/>
  <c r="AX1010" i="1"/>
  <c r="BC1010" i="1"/>
  <c r="AX1009" i="1"/>
  <c r="AX1006" i="1"/>
  <c r="AX1005" i="1"/>
  <c r="BC1005" i="1"/>
  <c r="AX1002" i="1"/>
  <c r="BC1002" i="1"/>
  <c r="AX1001" i="1"/>
  <c r="BC1001" i="1"/>
  <c r="AX998" i="1"/>
  <c r="BC998" i="1"/>
  <c r="AX997" i="1"/>
  <c r="AX994" i="1"/>
  <c r="AX993" i="1"/>
  <c r="BC993" i="1"/>
  <c r="AX990" i="1"/>
  <c r="AX989" i="1"/>
  <c r="BC989" i="1"/>
  <c r="AX986" i="1"/>
  <c r="BC986" i="1"/>
  <c r="AX985" i="1"/>
  <c r="BC985" i="1"/>
  <c r="AX982" i="1"/>
  <c r="BC982" i="1"/>
  <c r="AX981" i="1"/>
  <c r="AX978" i="1"/>
  <c r="BC978" i="1"/>
  <c r="AX977" i="1"/>
  <c r="AX974" i="1"/>
  <c r="AX973" i="1"/>
  <c r="AX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AX950" i="1"/>
  <c r="AX949" i="1"/>
  <c r="BC949" i="1"/>
  <c r="AX946" i="1"/>
  <c r="BC946" i="1"/>
  <c r="AX945" i="1"/>
  <c r="BC945" i="1"/>
  <c r="AX942" i="1"/>
  <c r="BC942" i="1"/>
  <c r="AX941" i="1"/>
  <c r="AX938" i="1"/>
  <c r="AX937" i="1"/>
  <c r="BC937" i="1"/>
  <c r="AX934" i="1"/>
  <c r="BC934" i="1"/>
  <c r="AX933" i="1"/>
  <c r="BC933" i="1"/>
  <c r="AX930" i="1"/>
  <c r="BC930" i="1"/>
  <c r="AX929" i="1"/>
  <c r="AX926" i="1"/>
  <c r="AX925" i="1"/>
  <c r="BC925" i="1"/>
  <c r="AX922" i="1"/>
  <c r="BC922" i="1"/>
  <c r="AX921" i="1"/>
  <c r="BC921" i="1"/>
  <c r="AX918" i="1"/>
  <c r="BC918" i="1"/>
  <c r="AX917" i="1"/>
  <c r="AX914" i="1"/>
  <c r="AX913" i="1"/>
  <c r="BC913" i="1"/>
  <c r="AX910" i="1"/>
  <c r="BC910" i="1"/>
  <c r="AX909" i="1"/>
  <c r="BC909" i="1"/>
  <c r="AX906" i="1"/>
  <c r="BC906" i="1"/>
  <c r="AX905" i="1"/>
  <c r="AX902" i="1"/>
  <c r="AX901" i="1"/>
  <c r="BC901" i="1"/>
  <c r="AX898" i="1"/>
  <c r="BC898" i="1"/>
  <c r="AX897" i="1"/>
  <c r="BC897" i="1"/>
  <c r="AX894" i="1"/>
  <c r="BC894" i="1"/>
  <c r="AX893" i="1"/>
  <c r="AX890" i="1"/>
  <c r="AX889" i="1"/>
  <c r="BC889" i="1"/>
  <c r="AX886" i="1"/>
  <c r="BC886" i="1"/>
  <c r="AX885" i="1"/>
  <c r="BC885" i="1"/>
  <c r="AX884" i="1"/>
  <c r="AX883" i="1"/>
  <c r="BC883" i="1"/>
  <c r="AX882" i="1"/>
  <c r="BC882" i="1"/>
  <c r="AX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BC858" i="1"/>
  <c r="AX857" i="1"/>
  <c r="AX856" i="1"/>
  <c r="BC856" i="1"/>
  <c r="AX855" i="1"/>
  <c r="BC855" i="1"/>
  <c r="AX854" i="1"/>
  <c r="AX853" i="1"/>
  <c r="BC853" i="1"/>
  <c r="AX852" i="1"/>
  <c r="BC852" i="1"/>
  <c r="AX851" i="1"/>
  <c r="AX850" i="1"/>
  <c r="BC850" i="1"/>
  <c r="AX849" i="1"/>
  <c r="BC849" i="1"/>
  <c r="AX848" i="1"/>
  <c r="AX847" i="1"/>
  <c r="BC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BC823" i="1"/>
  <c r="AX822" i="1"/>
  <c r="AX821" i="1"/>
  <c r="BC821" i="1"/>
  <c r="AX820" i="1"/>
  <c r="AX819" i="1"/>
  <c r="BC819" i="1"/>
  <c r="AX818" i="1"/>
  <c r="AX817" i="1"/>
  <c r="BC817" i="1"/>
  <c r="AX816" i="1"/>
  <c r="AX815" i="1"/>
  <c r="BC815" i="1"/>
  <c r="AX814" i="1"/>
  <c r="AX813" i="1"/>
  <c r="BC813" i="1"/>
  <c r="AX812" i="1"/>
  <c r="AX795" i="1"/>
  <c r="BC795" i="1"/>
  <c r="AX794" i="1"/>
  <c r="AX793" i="1"/>
  <c r="BC793" i="1"/>
  <c r="AX792" i="1"/>
  <c r="AX791" i="1"/>
  <c r="BC791" i="1"/>
  <c r="AX790" i="1"/>
  <c r="AX789" i="1"/>
  <c r="BC789" i="1"/>
  <c r="AX788" i="1"/>
  <c r="AX787" i="1"/>
  <c r="BC787" i="1"/>
  <c r="AX786" i="1"/>
  <c r="AX785" i="1"/>
  <c r="BC785" i="1"/>
  <c r="AX784" i="1"/>
  <c r="AX783" i="1"/>
  <c r="BC783" i="1"/>
  <c r="AX782" i="1"/>
  <c r="AX781" i="1"/>
  <c r="BC781" i="1"/>
  <c r="AX780" i="1"/>
  <c r="AX763" i="1"/>
  <c r="BC763" i="1"/>
  <c r="AX762" i="1"/>
  <c r="AX761" i="1"/>
  <c r="BC761" i="1"/>
  <c r="AX760" i="1"/>
  <c r="AX759" i="1"/>
  <c r="BC759" i="1"/>
  <c r="AX758" i="1"/>
  <c r="AX757" i="1"/>
  <c r="BC757" i="1"/>
  <c r="AX756" i="1"/>
  <c r="AX755" i="1"/>
  <c r="BC755" i="1"/>
  <c r="AX754" i="1"/>
  <c r="AX753" i="1"/>
  <c r="BC753" i="1"/>
  <c r="AX752" i="1"/>
  <c r="AX751" i="1"/>
  <c r="BC751" i="1"/>
  <c r="AX750" i="1"/>
  <c r="AX749" i="1"/>
  <c r="BC749" i="1"/>
  <c r="AX748" i="1"/>
  <c r="AX731" i="1"/>
  <c r="BC731" i="1"/>
  <c r="AX730" i="1"/>
  <c r="AX729" i="1"/>
  <c r="BC729" i="1"/>
  <c r="AX728" i="1"/>
  <c r="AX727" i="1"/>
  <c r="BC727" i="1"/>
  <c r="AX726" i="1"/>
  <c r="AX725" i="1"/>
  <c r="BC725" i="1"/>
  <c r="AX724" i="1"/>
  <c r="AX723" i="1"/>
  <c r="BC723" i="1"/>
  <c r="AX722" i="1"/>
  <c r="AX721" i="1"/>
  <c r="BC721" i="1"/>
  <c r="AX720" i="1"/>
  <c r="AX719" i="1"/>
  <c r="BC719" i="1"/>
  <c r="AX718" i="1"/>
  <c r="AX717" i="1"/>
  <c r="BC717" i="1"/>
  <c r="AX716" i="1"/>
  <c r="AX699" i="1"/>
  <c r="BC699" i="1"/>
  <c r="AX698" i="1"/>
  <c r="BC698" i="1"/>
  <c r="AX697" i="1"/>
  <c r="AX696" i="1"/>
  <c r="BC696" i="1"/>
  <c r="AX695" i="1"/>
  <c r="BC695" i="1"/>
  <c r="AX694" i="1"/>
  <c r="AX693" i="1"/>
  <c r="BC693" i="1"/>
  <c r="AX692" i="1"/>
  <c r="BC692" i="1"/>
  <c r="AX691" i="1"/>
  <c r="AX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AX663" i="1"/>
  <c r="BC663" i="1"/>
  <c r="AX662" i="1"/>
  <c r="BC662" i="1"/>
  <c r="AX661" i="1"/>
  <c r="AX660" i="1"/>
  <c r="BC660" i="1"/>
  <c r="AX659" i="1"/>
  <c r="BC659" i="1"/>
  <c r="AX658" i="1"/>
  <c r="AX657" i="1"/>
  <c r="BC657" i="1"/>
  <c r="AX656" i="1"/>
  <c r="BC656" i="1"/>
  <c r="AX655" i="1"/>
  <c r="AX654" i="1"/>
  <c r="BC654" i="1"/>
  <c r="AX653" i="1"/>
  <c r="BC653" i="1"/>
  <c r="AX652" i="1"/>
  <c r="AX637" i="1"/>
  <c r="AX636" i="1"/>
  <c r="BC636" i="1"/>
  <c r="AX633" i="1"/>
  <c r="BC633" i="1"/>
  <c r="AX632" i="1"/>
  <c r="BC632" i="1"/>
  <c r="AX629" i="1"/>
  <c r="BC629" i="1"/>
  <c r="AX628" i="1"/>
  <c r="AX625" i="1"/>
  <c r="AX624" i="1"/>
  <c r="BC624" i="1"/>
  <c r="AX621" i="1"/>
  <c r="BC621" i="1"/>
  <c r="AX620" i="1"/>
  <c r="BC620" i="1"/>
  <c r="AX617" i="1"/>
  <c r="BC617" i="1"/>
  <c r="AX616" i="1"/>
  <c r="AX613" i="1"/>
  <c r="BC613" i="1"/>
  <c r="AX612" i="1"/>
  <c r="BC612" i="1"/>
  <c r="AX609" i="1"/>
  <c r="BC609" i="1"/>
  <c r="AX608" i="1"/>
  <c r="BC608" i="1"/>
  <c r="AX605" i="1"/>
  <c r="BC605" i="1"/>
  <c r="AX604" i="1"/>
  <c r="AX601" i="1"/>
  <c r="AX600" i="1"/>
  <c r="BC600" i="1"/>
  <c r="AX597" i="1"/>
  <c r="BC597" i="1"/>
  <c r="AX596" i="1"/>
  <c r="BC596" i="1"/>
  <c r="AX593" i="1"/>
  <c r="BC593" i="1"/>
  <c r="AX592" i="1"/>
  <c r="AX589" i="1"/>
  <c r="AX588" i="1"/>
  <c r="BC588" i="1"/>
  <c r="AX585" i="1"/>
  <c r="AX584" i="1"/>
  <c r="BC584" i="1"/>
  <c r="AX582" i="1"/>
  <c r="AX581" i="1"/>
  <c r="BC581" i="1"/>
  <c r="AX578" i="1"/>
  <c r="AX577" i="1"/>
  <c r="BC577" i="1"/>
  <c r="AX574" i="1"/>
  <c r="BC574" i="1"/>
  <c r="AX573" i="1"/>
  <c r="BC573" i="1"/>
  <c r="AX570" i="1"/>
  <c r="BC570" i="1"/>
  <c r="AX569" i="1"/>
  <c r="AX566" i="1"/>
  <c r="AX565" i="1"/>
  <c r="BC565" i="1"/>
  <c r="AX562" i="1"/>
  <c r="BC562" i="1"/>
  <c r="AX561" i="1"/>
  <c r="BC561" i="1"/>
  <c r="AX558" i="1"/>
  <c r="BC558" i="1"/>
  <c r="AX557" i="1"/>
  <c r="AX554" i="1"/>
  <c r="AX553" i="1"/>
  <c r="BC553" i="1"/>
  <c r="AX550" i="1"/>
  <c r="BC550" i="1"/>
  <c r="AX549" i="1"/>
  <c r="BC549" i="1"/>
  <c r="AX546" i="1"/>
  <c r="BC546" i="1"/>
  <c r="AX545" i="1"/>
  <c r="AX542" i="1"/>
  <c r="AX541" i="1"/>
  <c r="BC541" i="1"/>
  <c r="AX538" i="1"/>
  <c r="BC538" i="1"/>
  <c r="AX537" i="1"/>
  <c r="BC537" i="1"/>
  <c r="AX534" i="1"/>
  <c r="BC534" i="1"/>
  <c r="AX533" i="1"/>
  <c r="AX530" i="1"/>
  <c r="AX529" i="1"/>
  <c r="BC529" i="1"/>
  <c r="AX526" i="1"/>
  <c r="BC526" i="1"/>
  <c r="AX525" i="1"/>
  <c r="BC525" i="1"/>
  <c r="AX524" i="1"/>
  <c r="AX523" i="1"/>
  <c r="BC523" i="1"/>
  <c r="AX522" i="1"/>
  <c r="BC522" i="1"/>
  <c r="AX521" i="1"/>
  <c r="AX520" i="1"/>
  <c r="BC520" i="1"/>
  <c r="AX519" i="1"/>
  <c r="BC519" i="1"/>
  <c r="AX518" i="1"/>
  <c r="AX517" i="1"/>
  <c r="BC517" i="1"/>
  <c r="AX516" i="1"/>
  <c r="BC516" i="1"/>
  <c r="AX515" i="1"/>
  <c r="AX514" i="1"/>
  <c r="BC514" i="1"/>
  <c r="AX513" i="1"/>
  <c r="AX512" i="1"/>
  <c r="BC512" i="1"/>
  <c r="AX511" i="1"/>
  <c r="AX510" i="1"/>
  <c r="BC510" i="1"/>
  <c r="AX509" i="1"/>
  <c r="AX508" i="1"/>
  <c r="BC508" i="1"/>
  <c r="AX507" i="1"/>
  <c r="AX506" i="1"/>
  <c r="BC506" i="1"/>
  <c r="AX505" i="1"/>
  <c r="AX504" i="1"/>
  <c r="AX503" i="1"/>
  <c r="AX502" i="1"/>
  <c r="BC502" i="1"/>
  <c r="AX501" i="1"/>
  <c r="AX500" i="1"/>
  <c r="AX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AX422" i="1"/>
  <c r="AX421" i="1"/>
  <c r="AX418" i="1"/>
  <c r="AX417" i="1"/>
  <c r="AX414" i="1"/>
  <c r="AX413" i="1"/>
  <c r="AX410" i="1"/>
  <c r="AX409" i="1"/>
  <c r="AX406" i="1"/>
  <c r="AX405" i="1"/>
  <c r="AX402" i="1"/>
  <c r="AX401" i="1"/>
  <c r="AX398" i="1"/>
  <c r="AX397" i="1"/>
  <c r="AX394" i="1"/>
  <c r="AX393" i="1"/>
  <c r="BC393" i="1"/>
  <c r="AX390" i="1"/>
  <c r="AX389" i="1"/>
  <c r="AX386" i="1"/>
  <c r="AX385" i="1"/>
  <c r="AX382" i="1"/>
  <c r="AX381" i="1"/>
  <c r="AX378" i="1"/>
  <c r="AX377" i="1"/>
  <c r="AX374" i="1"/>
  <c r="AX373" i="1"/>
  <c r="BC373" i="1"/>
  <c r="AX370" i="1"/>
  <c r="AX369" i="1"/>
  <c r="BC369" i="1"/>
  <c r="AX366" i="1"/>
  <c r="AX365" i="1"/>
  <c r="AX364" i="1"/>
  <c r="BC364" i="1"/>
  <c r="AX363" i="1"/>
  <c r="AX362" i="1"/>
  <c r="AX361" i="1"/>
  <c r="BC361" i="1"/>
  <c r="AX360" i="1"/>
  <c r="AX359" i="1"/>
  <c r="AX358" i="1"/>
  <c r="AX357" i="1"/>
  <c r="BC357" i="1"/>
  <c r="AX356" i="1"/>
  <c r="BC356" i="1"/>
  <c r="AX355" i="1"/>
  <c r="AX354" i="1"/>
  <c r="AX353" i="1"/>
  <c r="AX352" i="1"/>
  <c r="AX351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06" i="1"/>
  <c r="AX305" i="1"/>
  <c r="AX302" i="1"/>
  <c r="AX301" i="1"/>
  <c r="AX298" i="1"/>
  <c r="AX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AX269" i="1"/>
  <c r="AX266" i="1"/>
  <c r="AX265" i="1"/>
  <c r="AX262" i="1"/>
  <c r="AX261" i="1"/>
  <c r="AX258" i="1"/>
  <c r="AX257" i="1"/>
  <c r="AX254" i="1"/>
  <c r="AX253" i="1"/>
  <c r="AX250" i="1"/>
  <c r="AX249" i="1"/>
  <c r="AX246" i="1"/>
  <c r="AX245" i="1"/>
  <c r="AX242" i="1"/>
  <c r="AX241" i="1"/>
  <c r="AX238" i="1"/>
  <c r="AX237" i="1"/>
  <c r="AX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AX157" i="1"/>
  <c r="AX156" i="1"/>
  <c r="BC156" i="1"/>
  <c r="AX153" i="1"/>
  <c r="AX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BC129" i="1"/>
  <c r="AX128" i="1"/>
  <c r="AX125" i="1"/>
  <c r="AX124" i="1"/>
  <c r="AX121" i="1"/>
  <c r="BC121" i="1"/>
  <c r="AX120" i="1"/>
  <c r="BC120" i="1"/>
  <c r="AX117" i="1"/>
  <c r="BC117" i="1"/>
  <c r="AX116" i="1"/>
  <c r="AX113" i="1"/>
  <c r="AX112" i="1"/>
  <c r="BC112" i="1"/>
  <c r="AX109" i="1"/>
  <c r="BC109" i="1"/>
  <c r="AX108" i="1"/>
  <c r="BC108" i="1"/>
  <c r="AX105" i="1"/>
  <c r="BC105" i="1"/>
  <c r="AX104" i="1"/>
  <c r="AX101" i="1"/>
  <c r="AX100" i="1"/>
  <c r="BC100" i="1"/>
  <c r="AX97" i="1"/>
  <c r="BC97" i="1"/>
  <c r="AX96" i="1"/>
  <c r="BC96" i="1"/>
  <c r="AX610" i="1"/>
  <c r="AX607" i="1"/>
  <c r="AX606" i="1"/>
  <c r="BC606" i="1"/>
  <c r="AX603" i="1"/>
  <c r="BC603" i="1"/>
  <c r="AX602" i="1"/>
  <c r="BC602" i="1"/>
  <c r="AX599" i="1"/>
  <c r="BC599" i="1"/>
  <c r="AX598" i="1"/>
  <c r="AX595" i="1"/>
  <c r="AX594" i="1"/>
  <c r="BC594" i="1"/>
  <c r="AX591" i="1"/>
  <c r="BC591" i="1"/>
  <c r="AX590" i="1"/>
  <c r="BC590" i="1"/>
  <c r="AX587" i="1"/>
  <c r="BC587" i="1"/>
  <c r="AX586" i="1"/>
  <c r="AX583" i="1"/>
  <c r="BC583" i="1"/>
  <c r="AX580" i="1"/>
  <c r="BC580" i="1"/>
  <c r="AX579" i="1"/>
  <c r="AX576" i="1"/>
  <c r="BC576" i="1"/>
  <c r="AX575" i="1"/>
  <c r="AX572" i="1"/>
  <c r="AX571" i="1"/>
  <c r="BC571" i="1"/>
  <c r="AX568" i="1"/>
  <c r="BC568" i="1"/>
  <c r="AX567" i="1"/>
  <c r="BC567" i="1"/>
  <c r="AX564" i="1"/>
  <c r="BC564" i="1"/>
  <c r="AX563" i="1"/>
  <c r="AX560" i="1"/>
  <c r="AX559" i="1"/>
  <c r="BC559" i="1"/>
  <c r="AX556" i="1"/>
  <c r="BC556" i="1"/>
  <c r="AX555" i="1"/>
  <c r="BC555" i="1"/>
  <c r="AX552" i="1"/>
  <c r="BC552" i="1"/>
  <c r="AX551" i="1"/>
  <c r="AX548" i="1"/>
  <c r="AX547" i="1"/>
  <c r="BC547" i="1"/>
  <c r="AX544" i="1"/>
  <c r="BC544" i="1"/>
  <c r="AX543" i="1"/>
  <c r="BC543" i="1"/>
  <c r="AX540" i="1"/>
  <c r="BC540" i="1"/>
  <c r="AX539" i="1"/>
  <c r="AX536" i="1"/>
  <c r="AX535" i="1"/>
  <c r="BC535" i="1"/>
  <c r="AX532" i="1"/>
  <c r="BC532" i="1"/>
  <c r="AX531" i="1"/>
  <c r="BC531" i="1"/>
  <c r="AX528" i="1"/>
  <c r="BC528" i="1"/>
  <c r="AX527" i="1"/>
  <c r="AX495" i="1"/>
  <c r="AX494" i="1"/>
  <c r="BC494" i="1"/>
  <c r="AX493" i="1"/>
  <c r="AX492" i="1"/>
  <c r="AX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BC440" i="1"/>
  <c r="AX439" i="1"/>
  <c r="AX436" i="1"/>
  <c r="BC436" i="1"/>
  <c r="AX435" i="1"/>
  <c r="AX432" i="1"/>
  <c r="BC432" i="1"/>
  <c r="AX431" i="1"/>
  <c r="AX428" i="1"/>
  <c r="AX427" i="1"/>
  <c r="AX424" i="1"/>
  <c r="BC424" i="1"/>
  <c r="AX423" i="1"/>
  <c r="AX420" i="1"/>
  <c r="BC420" i="1"/>
  <c r="AX419" i="1"/>
  <c r="AX416" i="1"/>
  <c r="BC416" i="1"/>
  <c r="AX415" i="1"/>
  <c r="AX412" i="1"/>
  <c r="BC412" i="1"/>
  <c r="AX411" i="1"/>
  <c r="AX408" i="1"/>
  <c r="BC408" i="1"/>
  <c r="AX407" i="1"/>
  <c r="AX404" i="1"/>
  <c r="BC404" i="1"/>
  <c r="AX403" i="1"/>
  <c r="AX400" i="1"/>
  <c r="BC400" i="1"/>
  <c r="AX399" i="1"/>
  <c r="AX396" i="1"/>
  <c r="BC396" i="1"/>
  <c r="AX395" i="1"/>
  <c r="AX392" i="1"/>
  <c r="BC392" i="1"/>
  <c r="AX391" i="1"/>
  <c r="BC391" i="1"/>
  <c r="AX388" i="1"/>
  <c r="AX387" i="1"/>
  <c r="AX384" i="1"/>
  <c r="BC384" i="1"/>
  <c r="AX383" i="1"/>
  <c r="BC383" i="1"/>
  <c r="AX380" i="1"/>
  <c r="AX379" i="1"/>
  <c r="AX376" i="1"/>
  <c r="AX375" i="1"/>
  <c r="AX372" i="1"/>
  <c r="BC372" i="1"/>
  <c r="AX371" i="1"/>
  <c r="BC371" i="1"/>
  <c r="AX368" i="1"/>
  <c r="AX367" i="1"/>
  <c r="BC367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4" i="1"/>
  <c r="AX303" i="1"/>
  <c r="AX300" i="1"/>
  <c r="AX299" i="1"/>
  <c r="AX296" i="1"/>
  <c r="AX295" i="1"/>
  <c r="AX292" i="1"/>
  <c r="AX291" i="1"/>
  <c r="AX288" i="1"/>
  <c r="AX287" i="1"/>
  <c r="AX284" i="1"/>
  <c r="AX283" i="1"/>
  <c r="AX280" i="1"/>
  <c r="AX279" i="1"/>
  <c r="AX276" i="1"/>
  <c r="AX275" i="1"/>
  <c r="AX272" i="1"/>
  <c r="AX271" i="1"/>
  <c r="AX268" i="1"/>
  <c r="AX267" i="1"/>
  <c r="AX264" i="1"/>
  <c r="AX263" i="1"/>
  <c r="AX260" i="1"/>
  <c r="AX259" i="1"/>
  <c r="AX256" i="1"/>
  <c r="AX255" i="1"/>
  <c r="AX252" i="1"/>
  <c r="AX251" i="1"/>
  <c r="AX248" i="1"/>
  <c r="AX247" i="1"/>
  <c r="AX244" i="1"/>
  <c r="AX243" i="1"/>
  <c r="AX240" i="1"/>
  <c r="AX239" i="1"/>
  <c r="AX236" i="1"/>
  <c r="AX235" i="1"/>
  <c r="AX232" i="1"/>
  <c r="AX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AX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AX139" i="1"/>
  <c r="BC139" i="1"/>
  <c r="AX138" i="1"/>
  <c r="BC138" i="1"/>
  <c r="AX135" i="1"/>
  <c r="BC135" i="1"/>
  <c r="AX134" i="1"/>
  <c r="AX131" i="1"/>
  <c r="BC131" i="1"/>
  <c r="AX130" i="1"/>
  <c r="AX127" i="1"/>
  <c r="BC127" i="1"/>
  <c r="AX126" i="1"/>
  <c r="BC126" i="1"/>
  <c r="AX123" i="1"/>
  <c r="AX122" i="1"/>
  <c r="AX119" i="1"/>
  <c r="AX118" i="1"/>
  <c r="BC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N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N175" i="1"/>
  <c r="AP175" i="1"/>
  <c r="AN173" i="1"/>
  <c r="AP173" i="1"/>
  <c r="AN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L153" i="2" l="1"/>
  <c r="L1339" i="2"/>
  <c r="L1359" i="2"/>
  <c r="L1368" i="2"/>
  <c r="L1384" i="2"/>
  <c r="L1350" i="2"/>
  <c r="L1358" i="2"/>
  <c r="L1367" i="2"/>
  <c r="L1379" i="2"/>
  <c r="L1385" i="2"/>
  <c r="L155" i="2"/>
  <c r="L1290" i="2"/>
  <c r="L1137" i="2"/>
  <c r="L1291" i="2"/>
  <c r="L1136" i="2"/>
  <c r="L152" i="2"/>
  <c r="L1139" i="2"/>
  <c r="L1293" i="2"/>
  <c r="L1362" i="2"/>
  <c r="L1340" i="2"/>
  <c r="L1342" i="2"/>
  <c r="L1346" i="2"/>
  <c r="L1351" i="2"/>
  <c r="L1353" i="2"/>
  <c r="L1348" i="2"/>
  <c r="L147" i="2"/>
  <c r="L1284" i="2"/>
  <c r="L1131" i="2"/>
  <c r="L1285" i="2"/>
  <c r="L145" i="2"/>
  <c r="L149" i="2"/>
  <c r="L1129" i="2"/>
  <c r="L1133" i="2"/>
  <c r="L1287" i="2"/>
  <c r="AP119" i="1"/>
  <c r="BB1293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280" i="1"/>
  <c r="BB1283" i="1"/>
  <c r="BB1284" i="1"/>
  <c r="BB1285" i="1"/>
  <c r="BB1286" i="1"/>
  <c r="BB1287" i="1"/>
  <c r="BB1288" i="1"/>
  <c r="BB1289" i="1"/>
  <c r="BB1290" i="1"/>
  <c r="BB1291" i="1"/>
  <c r="BB1292" i="1"/>
  <c r="BB1273" i="1"/>
  <c r="BB1274" i="1"/>
  <c r="BB1275" i="1"/>
  <c r="BB1276" i="1"/>
  <c r="BB1277" i="1"/>
  <c r="BB1278" i="1"/>
  <c r="BB1279" i="1"/>
  <c r="N3" i="3"/>
  <c r="BB496" i="1"/>
  <c r="BB504" i="1"/>
  <c r="BB358" i="1"/>
  <c r="BB398" i="1"/>
  <c r="BB406" i="1"/>
  <c r="BB414" i="1"/>
  <c r="BB422" i="1"/>
  <c r="BB434" i="1"/>
  <c r="BB515" i="1"/>
  <c r="BB492" i="1"/>
  <c r="BB500" i="1"/>
  <c r="BB362" i="1"/>
  <c r="BB402" i="1"/>
  <c r="BB410" i="1"/>
  <c r="BB418" i="1"/>
  <c r="BB428" i="1"/>
  <c r="AW5" i="1"/>
  <c r="BB5" i="1" s="1"/>
  <c r="AW6" i="1"/>
  <c r="BB6" i="1" s="1"/>
  <c r="AW7" i="1"/>
  <c r="AW8" i="1"/>
  <c r="BB8" i="1" s="1"/>
  <c r="AW9" i="1"/>
  <c r="AW10" i="1"/>
  <c r="AW11" i="1"/>
  <c r="AW12" i="1"/>
  <c r="BB12" i="1" s="1"/>
  <c r="AW13" i="1"/>
  <c r="AW14" i="1"/>
  <c r="BB14" i="1" s="1"/>
  <c r="AW15" i="1"/>
  <c r="AW16" i="1"/>
  <c r="BB16" i="1" s="1"/>
  <c r="AW17" i="1"/>
  <c r="AW18" i="1"/>
  <c r="BB18" i="1" s="1"/>
  <c r="AW19" i="1"/>
  <c r="AW20" i="1"/>
  <c r="BB20" i="1" s="1"/>
  <c r="AW21" i="1"/>
  <c r="AW22" i="1"/>
  <c r="BB22" i="1" s="1"/>
  <c r="AW23" i="1"/>
  <c r="AW24" i="1"/>
  <c r="AW25" i="1"/>
  <c r="BB25" i="1" s="1"/>
  <c r="AW26" i="1"/>
  <c r="BB26" i="1" s="1"/>
  <c r="AW27" i="1"/>
  <c r="AW28" i="1"/>
  <c r="AW29" i="1"/>
  <c r="AW30" i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AW43" i="1"/>
  <c r="AW44" i="1"/>
  <c r="BB44" i="1" s="1"/>
  <c r="AW45" i="1"/>
  <c r="AW46" i="1"/>
  <c r="AW47" i="1"/>
  <c r="AW48" i="1"/>
  <c r="BB48" i="1" s="1"/>
  <c r="AW49" i="1"/>
  <c r="AW50" i="1"/>
  <c r="BB50" i="1" s="1"/>
  <c r="AW51" i="1"/>
  <c r="AW52" i="1"/>
  <c r="AW53" i="1"/>
  <c r="BB53" i="1" s="1"/>
  <c r="AW54" i="1"/>
  <c r="AW55" i="1"/>
  <c r="BB55" i="1" s="1"/>
  <c r="AW56" i="1"/>
  <c r="BB56" i="1" s="1"/>
  <c r="AW57" i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AW66" i="1"/>
  <c r="AW67" i="1"/>
  <c r="AW68" i="1"/>
  <c r="BB68" i="1" s="1"/>
  <c r="AW69" i="1"/>
  <c r="BB69" i="1" s="1"/>
  <c r="AW70" i="1"/>
  <c r="AW71" i="1"/>
  <c r="BB71" i="1" s="1"/>
  <c r="AW72" i="1"/>
  <c r="AW73" i="1"/>
  <c r="AW74" i="1"/>
  <c r="AW75" i="1"/>
  <c r="BB75" i="1" s="1"/>
  <c r="AW76" i="1"/>
  <c r="BB76" i="1" s="1"/>
  <c r="AW77" i="1"/>
  <c r="AW78" i="1"/>
  <c r="AW79" i="1"/>
  <c r="BB79" i="1" s="1"/>
  <c r="AW80" i="1"/>
  <c r="AW81" i="1"/>
  <c r="BB81" i="1" s="1"/>
  <c r="AW82" i="1"/>
  <c r="AW83" i="1"/>
  <c r="AW84" i="1"/>
  <c r="BB84" i="1" s="1"/>
  <c r="AW85" i="1"/>
  <c r="AW86" i="1"/>
  <c r="AW87" i="1"/>
  <c r="AW88" i="1"/>
  <c r="BB88" i="1" s="1"/>
  <c r="AW89" i="1"/>
  <c r="AW90" i="1"/>
  <c r="AW91" i="1"/>
  <c r="BB91" i="1" s="1"/>
  <c r="AW92" i="1"/>
  <c r="AW93" i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E39" i="1"/>
  <c r="AF39" i="1"/>
  <c r="AO39" i="1" s="1"/>
  <c r="AE40" i="1"/>
  <c r="AF40" i="1"/>
  <c r="AE41" i="1"/>
  <c r="AF41" i="1"/>
  <c r="AO41" i="1" s="1"/>
  <c r="AE42" i="1"/>
  <c r="AF42" i="1"/>
  <c r="AO42" i="1" s="1"/>
  <c r="AE43" i="1"/>
  <c r="AF43" i="1"/>
  <c r="AO43" i="1" s="1"/>
  <c r="AE44" i="1"/>
  <c r="AF44" i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E55" i="1"/>
  <c r="AF55" i="1"/>
  <c r="AE56" i="1"/>
  <c r="AF56" i="1"/>
  <c r="AO56" i="1" s="1"/>
  <c r="AE57" i="1"/>
  <c r="AF57" i="1"/>
  <c r="AO57" i="1" s="1"/>
  <c r="AE58" i="1"/>
  <c r="AF58" i="1"/>
  <c r="AE59" i="1"/>
  <c r="AF59" i="1"/>
  <c r="AO59" i="1" s="1"/>
  <c r="AE60" i="1"/>
  <c r="AF60" i="1"/>
  <c r="AO60" i="1" s="1"/>
  <c r="AE61" i="1"/>
  <c r="AF61" i="1"/>
  <c r="AE62" i="1"/>
  <c r="AF62" i="1"/>
  <c r="AE63" i="1"/>
  <c r="AF63" i="1"/>
  <c r="AO63" i="1" s="1"/>
  <c r="AE64" i="1"/>
  <c r="AF64" i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E78" i="1"/>
  <c r="AF78" i="1"/>
  <c r="AO78" i="1" s="1"/>
  <c r="AE79" i="1"/>
  <c r="AF79" i="1"/>
  <c r="AE80" i="1"/>
  <c r="AF80" i="1"/>
  <c r="AO80" i="1" s="1"/>
  <c r="AE81" i="1"/>
  <c r="AF81" i="1"/>
  <c r="AE82" i="1"/>
  <c r="AF82" i="1"/>
  <c r="AO82" i="1" s="1"/>
  <c r="AE83" i="1"/>
  <c r="AF83" i="1"/>
  <c r="AO83" i="1" s="1"/>
  <c r="AE84" i="1"/>
  <c r="AF84" i="1"/>
  <c r="AO84" i="1" s="1"/>
  <c r="AE85" i="1"/>
  <c r="AF85" i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1" i="1" l="1"/>
  <c r="BA87" i="1"/>
  <c r="BA83" i="1"/>
  <c r="BA79" i="1"/>
  <c r="BA75" i="1"/>
  <c r="BA71" i="1"/>
  <c r="BA67" i="1"/>
  <c r="BA63" i="1"/>
  <c r="BA59" i="1"/>
  <c r="BA55" i="1"/>
  <c r="AO34" i="1"/>
  <c r="AO30" i="1"/>
  <c r="AP30" i="1" s="1"/>
  <c r="AO85" i="1"/>
  <c r="AO81" i="1"/>
  <c r="AN81" i="1" s="1"/>
  <c r="AO79" i="1"/>
  <c r="AO77" i="1"/>
  <c r="AN77" i="1" s="1"/>
  <c r="AO64" i="1"/>
  <c r="AO62" i="1"/>
  <c r="AN62" i="1" s="1"/>
  <c r="AO58" i="1"/>
  <c r="AO54" i="1"/>
  <c r="AP54" i="1" s="1"/>
  <c r="AO38" i="1"/>
  <c r="AO44" i="1"/>
  <c r="AP44" i="1" s="1"/>
  <c r="BA51" i="1"/>
  <c r="AO40" i="1"/>
  <c r="AP40" i="1" s="1"/>
  <c r="BA93" i="1"/>
  <c r="BA89" i="1"/>
  <c r="BA85" i="1"/>
  <c r="BA81" i="1"/>
  <c r="BA77" i="1"/>
  <c r="BA73" i="1"/>
  <c r="BA69" i="1"/>
  <c r="BA65" i="1"/>
  <c r="BA61" i="1"/>
  <c r="BA57" i="1"/>
  <c r="BA53" i="1"/>
  <c r="BA4" i="1"/>
  <c r="AO18" i="1"/>
  <c r="AO12" i="1"/>
  <c r="AP12" i="1" s="1"/>
  <c r="AO8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AX91" i="1"/>
  <c r="BC91" i="1"/>
  <c r="AX89" i="1"/>
  <c r="AX87" i="1"/>
  <c r="AX85" i="1"/>
  <c r="AX83" i="1"/>
  <c r="AX81" i="1"/>
  <c r="BC81" i="1"/>
  <c r="AX79" i="1"/>
  <c r="BC79" i="1"/>
  <c r="AX77" i="1"/>
  <c r="AX75" i="1"/>
  <c r="BC75" i="1"/>
  <c r="AX73" i="1"/>
  <c r="AX71" i="1"/>
  <c r="BC71" i="1"/>
  <c r="AX69" i="1"/>
  <c r="BC69" i="1"/>
  <c r="AX67" i="1"/>
  <c r="AX65" i="1"/>
  <c r="AX63" i="1"/>
  <c r="BC63" i="1"/>
  <c r="AX61" i="1"/>
  <c r="BC61" i="1"/>
  <c r="AX59" i="1"/>
  <c r="BC59" i="1"/>
  <c r="AX57" i="1"/>
  <c r="AX55" i="1"/>
  <c r="BC55" i="1"/>
  <c r="AX53" i="1"/>
  <c r="BC53" i="1"/>
  <c r="AX51" i="1"/>
  <c r="AX49" i="1"/>
  <c r="AX47" i="1"/>
  <c r="AX45" i="1"/>
  <c r="AX43" i="1"/>
  <c r="AX41" i="1"/>
  <c r="BC41" i="1"/>
  <c r="AX39" i="1"/>
  <c r="AX37" i="1"/>
  <c r="BC37" i="1"/>
  <c r="AX35" i="1"/>
  <c r="AX33" i="1"/>
  <c r="AX31" i="1"/>
  <c r="AX29" i="1"/>
  <c r="AX27" i="1"/>
  <c r="AX25" i="1"/>
  <c r="BC25" i="1"/>
  <c r="AX23" i="1"/>
  <c r="AX21" i="1"/>
  <c r="AX19" i="1"/>
  <c r="AX17" i="1"/>
  <c r="AX15" i="1"/>
  <c r="AX13" i="1"/>
  <c r="AX11" i="1"/>
  <c r="AX9" i="1"/>
  <c r="AX7" i="1"/>
  <c r="AX5" i="1"/>
  <c r="BC5" i="1"/>
  <c r="AX4" i="1"/>
  <c r="BC4" i="1"/>
  <c r="AX92" i="1"/>
  <c r="AX90" i="1"/>
  <c r="AX88" i="1"/>
  <c r="BC88" i="1"/>
  <c r="AX86" i="1"/>
  <c r="AX84" i="1"/>
  <c r="BC84" i="1"/>
  <c r="AX82" i="1"/>
  <c r="AX80" i="1"/>
  <c r="AX78" i="1"/>
  <c r="AX76" i="1"/>
  <c r="BC76" i="1"/>
  <c r="AX74" i="1"/>
  <c r="AX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AX40" i="1"/>
  <c r="AX38" i="1"/>
  <c r="BC38" i="1"/>
  <c r="AX36" i="1"/>
  <c r="BC36" i="1"/>
  <c r="AX34" i="1"/>
  <c r="BC34" i="1"/>
  <c r="AX32" i="1"/>
  <c r="BC32" i="1"/>
  <c r="AX30" i="1"/>
  <c r="AX28" i="1"/>
  <c r="AX26" i="1"/>
  <c r="BC26" i="1"/>
  <c r="AX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79" i="1"/>
  <c r="AP79" i="1"/>
  <c r="AP77" i="1"/>
  <c r="AN75" i="1"/>
  <c r="AP75" i="1"/>
  <c r="AN73" i="1"/>
  <c r="AP73" i="1"/>
  <c r="AN71" i="1"/>
  <c r="AP71" i="1"/>
  <c r="AN65" i="1"/>
  <c r="AP65" i="1"/>
  <c r="AN64" i="1"/>
  <c r="AP64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N43" i="1"/>
  <c r="AP43" i="1"/>
  <c r="AN42" i="1"/>
  <c r="AP42" i="1"/>
  <c r="AN41" i="1"/>
  <c r="AP41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337" i="2" l="1"/>
  <c r="L1334" i="2"/>
  <c r="L1124" i="2"/>
  <c r="L1278" i="2"/>
  <c r="L142" i="2"/>
  <c r="L1275" i="2"/>
  <c r="L1126" i="2"/>
  <c r="L1280" i="2"/>
  <c r="L1121" i="2"/>
  <c r="L1281" i="2"/>
  <c r="L1333" i="2"/>
  <c r="L1330" i="2"/>
  <c r="L137" i="2"/>
  <c r="L1262" i="2"/>
  <c r="L1328" i="2"/>
  <c r="L1127" i="2"/>
  <c r="L143" i="2"/>
  <c r="L1264" i="2"/>
  <c r="L140" i="2"/>
  <c r="L1259" i="2"/>
  <c r="AN12" i="1"/>
  <c r="AN40" i="1"/>
  <c r="AN54" i="1"/>
  <c r="AP62" i="1"/>
  <c r="AP81" i="1"/>
  <c r="L135" i="2"/>
  <c r="L1257" i="2"/>
  <c r="L1117" i="2"/>
  <c r="L1273" i="2"/>
  <c r="L1119" i="2"/>
  <c r="L133" i="2"/>
  <c r="L1255" i="2"/>
  <c r="L1271" i="2"/>
  <c r="L1268" i="2"/>
  <c r="L1269" i="2"/>
  <c r="L1250" i="2"/>
  <c r="L1251" i="2"/>
  <c r="L131" i="2"/>
  <c r="L1115" i="2"/>
  <c r="L129" i="2"/>
  <c r="L1113" i="2"/>
  <c r="L127" i="2"/>
  <c r="L1111" i="2"/>
  <c r="L1253" i="2"/>
  <c r="L1110" i="2"/>
  <c r="L126" i="2"/>
  <c r="L1107" i="2"/>
  <c r="L124" i="2"/>
  <c r="L122" i="2"/>
  <c r="L1105" i="2"/>
  <c r="L1103" i="2"/>
  <c r="L120" i="2"/>
  <c r="L118" i="2"/>
  <c r="L116" i="2"/>
  <c r="L114" i="2"/>
  <c r="L1101" i="2"/>
  <c r="L1099" i="2"/>
  <c r="L1097" i="2"/>
  <c r="L110" i="2"/>
  <c r="L108" i="2"/>
  <c r="L112" i="2"/>
  <c r="L1093" i="2"/>
  <c r="L1091" i="2"/>
  <c r="L1095" i="2"/>
  <c r="L105" i="2"/>
  <c r="L1081" i="2"/>
  <c r="L1089" i="2"/>
  <c r="L103" i="2"/>
  <c r="L1088" i="2"/>
  <c r="L100" i="2"/>
  <c r="L1086" i="2"/>
  <c r="L106" i="2"/>
  <c r="L98" i="2"/>
  <c r="L1083" i="2"/>
  <c r="L94" i="2"/>
  <c r="L90" i="2"/>
  <c r="L89" i="2"/>
  <c r="L96" i="2"/>
  <c r="L92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Y130" i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Y319" i="1"/>
  <c r="AY327" i="1"/>
  <c r="AY465" i="1"/>
  <c r="AY473" i="1"/>
  <c r="AY481" i="1"/>
  <c r="AY489" i="1"/>
  <c r="AY497" i="1"/>
  <c r="AY505" i="1"/>
  <c r="AY513" i="1"/>
  <c r="AY521" i="1"/>
  <c r="AY96" i="1"/>
  <c r="AZ96" i="1" s="1"/>
  <c r="AY104" i="1"/>
  <c r="AY112" i="1"/>
  <c r="AZ112" i="1" s="1"/>
  <c r="AY120" i="1"/>
  <c r="AZ120" i="1" s="1"/>
  <c r="AY136" i="1"/>
  <c r="AZ136" i="1" s="1"/>
  <c r="AY144" i="1"/>
  <c r="AZ144" i="1" s="1"/>
  <c r="AY152" i="1"/>
  <c r="AY160" i="1"/>
  <c r="AY168" i="1"/>
  <c r="AZ168" i="1" s="1"/>
  <c r="AY176" i="1"/>
  <c r="AZ176" i="1" s="1"/>
  <c r="AY313" i="1"/>
  <c r="AY321" i="1"/>
  <c r="AY329" i="1"/>
  <c r="AY495" i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Y142" i="1"/>
  <c r="AY150" i="1"/>
  <c r="AZ150" i="1" s="1"/>
  <c r="AY158" i="1"/>
  <c r="AY166" i="1"/>
  <c r="AZ166" i="1" s="1"/>
  <c r="AY174" i="1"/>
  <c r="AZ174" i="1" s="1"/>
  <c r="AY307" i="1"/>
  <c r="AY315" i="1"/>
  <c r="AY323" i="1"/>
  <c r="AY461" i="1"/>
  <c r="AY469" i="1"/>
  <c r="AY477" i="1"/>
  <c r="AY485" i="1"/>
  <c r="AY493" i="1"/>
  <c r="AY501" i="1"/>
  <c r="AY517" i="1"/>
  <c r="AZ517" i="1" s="1"/>
  <c r="AY525" i="1"/>
  <c r="AZ525" i="1" s="1"/>
  <c r="AY100" i="1"/>
  <c r="AZ100" i="1" s="1"/>
  <c r="AY108" i="1"/>
  <c r="AZ108" i="1" s="1"/>
  <c r="AY116" i="1"/>
  <c r="AY132" i="1"/>
  <c r="AZ132" i="1" s="1"/>
  <c r="AY140" i="1"/>
  <c r="AY148" i="1"/>
  <c r="AZ148" i="1" s="1"/>
  <c r="AY156" i="1"/>
  <c r="AZ156" i="1" s="1"/>
  <c r="AY164" i="1"/>
  <c r="AZ164" i="1" s="1"/>
  <c r="AY172" i="1"/>
  <c r="AZ172" i="1" s="1"/>
  <c r="AY309" i="1"/>
  <c r="AY317" i="1"/>
  <c r="AY325" i="1"/>
  <c r="AY331" i="1"/>
  <c r="AY491" i="1"/>
  <c r="AY499" i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BC1299" i="1" s="1"/>
  <c r="AY1291" i="1"/>
  <c r="AZ1291" i="1" s="1"/>
  <c r="BC1291" i="1" s="1"/>
  <c r="L1229" i="2" s="1"/>
  <c r="AY1283" i="1"/>
  <c r="AZ1283" i="1" s="1"/>
  <c r="BC1283" i="1" s="1"/>
  <c r="L1217" i="2" s="1"/>
  <c r="AY1275" i="1"/>
  <c r="AZ1275" i="1" s="1"/>
  <c r="BC1275" i="1" s="1"/>
  <c r="L1205" i="2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Y1171" i="1"/>
  <c r="AZ1171" i="1" s="1"/>
  <c r="AY1163" i="1"/>
  <c r="AZ1163" i="1" s="1"/>
  <c r="AY1155" i="1"/>
  <c r="AY1147" i="1"/>
  <c r="AZ1147" i="1" s="1"/>
  <c r="AY1139" i="1"/>
  <c r="AY1131" i="1"/>
  <c r="AZ1131" i="1" s="1"/>
  <c r="AY1123" i="1"/>
  <c r="AZ1123" i="1" s="1"/>
  <c r="AY1115" i="1"/>
  <c r="AY1107" i="1"/>
  <c r="AZ1107" i="1" s="1"/>
  <c r="AY1099" i="1"/>
  <c r="AZ1099" i="1" s="1"/>
  <c r="AY1091" i="1"/>
  <c r="AY1083" i="1"/>
  <c r="AZ1083" i="1" s="1"/>
  <c r="AY1075" i="1"/>
  <c r="AY1067" i="1"/>
  <c r="AZ1067" i="1" s="1"/>
  <c r="AY1059" i="1"/>
  <c r="AY1051" i="1"/>
  <c r="AZ1051" i="1" s="1"/>
  <c r="AY1043" i="1"/>
  <c r="AZ1043" i="1" s="1"/>
  <c r="AY1035" i="1"/>
  <c r="AY1027" i="1"/>
  <c r="AZ1027" i="1" s="1"/>
  <c r="AY1019" i="1"/>
  <c r="AZ1019" i="1" s="1"/>
  <c r="AY1011" i="1"/>
  <c r="AZ1011" i="1" s="1"/>
  <c r="AY1003" i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BC1304" i="1" s="1"/>
  <c r="L1245" i="2" s="1"/>
  <c r="AY1296" i="1"/>
  <c r="AZ1296" i="1" s="1"/>
  <c r="BC1296" i="1" s="1"/>
  <c r="L1233" i="2" s="1"/>
  <c r="AY1288" i="1"/>
  <c r="AZ1288" i="1" s="1"/>
  <c r="BC1288" i="1" s="1"/>
  <c r="AY1280" i="1"/>
  <c r="AZ1280" i="1" s="1"/>
  <c r="BC1280" i="1" s="1"/>
  <c r="L1215" i="2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Y1192" i="1"/>
  <c r="AZ1192" i="1" s="1"/>
  <c r="AY1184" i="1"/>
  <c r="AZ1184" i="1" s="1"/>
  <c r="AY1176" i="1"/>
  <c r="AY1168" i="1"/>
  <c r="AY1160" i="1"/>
  <c r="AZ1160" i="1" s="1"/>
  <c r="AY1152" i="1"/>
  <c r="AY1144" i="1"/>
  <c r="AZ1144" i="1" s="1"/>
  <c r="AY1136" i="1"/>
  <c r="AY1128" i="1"/>
  <c r="AZ1128" i="1" s="1"/>
  <c r="AY1120" i="1"/>
  <c r="AZ1120" i="1" s="1"/>
  <c r="AY1112" i="1"/>
  <c r="AY1104" i="1"/>
  <c r="AZ1104" i="1" s="1"/>
  <c r="AY1096" i="1"/>
  <c r="AZ1096" i="1" s="1"/>
  <c r="AY1088" i="1"/>
  <c r="AY1080" i="1"/>
  <c r="AZ1080" i="1" s="1"/>
  <c r="AY1072" i="1"/>
  <c r="AY1064" i="1"/>
  <c r="AZ1064" i="1" s="1"/>
  <c r="AY1056" i="1"/>
  <c r="AY1048" i="1"/>
  <c r="AZ1048" i="1" s="1"/>
  <c r="AY1040" i="1"/>
  <c r="AZ1040" i="1" s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Y976" i="1"/>
  <c r="AZ976" i="1" s="1"/>
  <c r="AY968" i="1"/>
  <c r="AZ968" i="1" s="1"/>
  <c r="AY960" i="1"/>
  <c r="AZ960" i="1" s="1"/>
  <c r="AY952" i="1"/>
  <c r="AZ952" i="1" s="1"/>
  <c r="AY944" i="1"/>
  <c r="AY936" i="1"/>
  <c r="AZ936" i="1" s="1"/>
  <c r="AY928" i="1"/>
  <c r="AZ928" i="1" s="1"/>
  <c r="AY920" i="1"/>
  <c r="AY912" i="1"/>
  <c r="AZ912" i="1" s="1"/>
  <c r="AY904" i="1"/>
  <c r="AZ904" i="1" s="1"/>
  <c r="AY896" i="1"/>
  <c r="AY888" i="1"/>
  <c r="AZ888" i="1" s="1"/>
  <c r="AY880" i="1"/>
  <c r="AZ880" i="1" s="1"/>
  <c r="AY872" i="1"/>
  <c r="AY864" i="1"/>
  <c r="AZ864" i="1" s="1"/>
  <c r="AY856" i="1"/>
  <c r="AZ856" i="1" s="1"/>
  <c r="AY848" i="1"/>
  <c r="AY840" i="1"/>
  <c r="AZ840" i="1" s="1"/>
  <c r="AY832" i="1"/>
  <c r="AZ832" i="1" s="1"/>
  <c r="AY824" i="1"/>
  <c r="AY816" i="1"/>
  <c r="AY808" i="1"/>
  <c r="AY800" i="1"/>
  <c r="AY792" i="1"/>
  <c r="AY784" i="1"/>
  <c r="AY776" i="1"/>
  <c r="AY768" i="1"/>
  <c r="AY760" i="1"/>
  <c r="AY752" i="1"/>
  <c r="AY744" i="1"/>
  <c r="AY736" i="1"/>
  <c r="AY728" i="1"/>
  <c r="AY720" i="1"/>
  <c r="AY712" i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Y656" i="1"/>
  <c r="AZ656" i="1" s="1"/>
  <c r="AY648" i="1"/>
  <c r="AZ648" i="1" s="1"/>
  <c r="AY640" i="1"/>
  <c r="AY632" i="1"/>
  <c r="AZ632" i="1" s="1"/>
  <c r="AY624" i="1"/>
  <c r="AZ624" i="1" s="1"/>
  <c r="AY616" i="1"/>
  <c r="AY608" i="1"/>
  <c r="AZ608" i="1" s="1"/>
  <c r="AY600" i="1"/>
  <c r="AZ600" i="1" s="1"/>
  <c r="AY592" i="1"/>
  <c r="AY584" i="1"/>
  <c r="AZ584" i="1" s="1"/>
  <c r="AY575" i="1"/>
  <c r="AY567" i="1"/>
  <c r="AZ567" i="1" s="1"/>
  <c r="AY559" i="1"/>
  <c r="AZ559" i="1" s="1"/>
  <c r="AY985" i="1"/>
  <c r="AZ985" i="1" s="1"/>
  <c r="AY977" i="1"/>
  <c r="AY969" i="1"/>
  <c r="AZ969" i="1" s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Z913" i="1" s="1"/>
  <c r="AY905" i="1"/>
  <c r="AY897" i="1"/>
  <c r="AZ897" i="1" s="1"/>
  <c r="AY889" i="1"/>
  <c r="AZ889" i="1" s="1"/>
  <c r="AY881" i="1"/>
  <c r="AY873" i="1"/>
  <c r="AZ873" i="1" s="1"/>
  <c r="AY865" i="1"/>
  <c r="AZ865" i="1" s="1"/>
  <c r="AY857" i="1"/>
  <c r="AY849" i="1"/>
  <c r="AZ849" i="1" s="1"/>
  <c r="AY841" i="1"/>
  <c r="AZ841" i="1" s="1"/>
  <c r="AY833" i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Y689" i="1"/>
  <c r="AZ689" i="1" s="1"/>
  <c r="AY681" i="1"/>
  <c r="AZ681" i="1" s="1"/>
  <c r="AY673" i="1"/>
  <c r="AY665" i="1"/>
  <c r="AZ665" i="1" s="1"/>
  <c r="AY657" i="1"/>
  <c r="AZ657" i="1" s="1"/>
  <c r="AY649" i="1"/>
  <c r="AY641" i="1"/>
  <c r="AZ641" i="1" s="1"/>
  <c r="AY633" i="1"/>
  <c r="AZ633" i="1" s="1"/>
  <c r="AY625" i="1"/>
  <c r="AY617" i="1"/>
  <c r="AZ617" i="1" s="1"/>
  <c r="AY609" i="1"/>
  <c r="AZ609" i="1" s="1"/>
  <c r="AY601" i="1"/>
  <c r="AY593" i="1"/>
  <c r="AZ593" i="1" s="1"/>
  <c r="AY585" i="1"/>
  <c r="AY578" i="1"/>
  <c r="AY570" i="1"/>
  <c r="AZ570" i="1" s="1"/>
  <c r="AY562" i="1"/>
  <c r="AZ562" i="1" s="1"/>
  <c r="AY554" i="1"/>
  <c r="AY546" i="1"/>
  <c r="AZ546" i="1" s="1"/>
  <c r="AY538" i="1"/>
  <c r="AZ538" i="1" s="1"/>
  <c r="AY530" i="1"/>
  <c r="AY518" i="1"/>
  <c r="AY502" i="1"/>
  <c r="AZ502" i="1" s="1"/>
  <c r="AY486" i="1"/>
  <c r="AZ486" i="1" s="1"/>
  <c r="AY470" i="1"/>
  <c r="AZ470" i="1" s="1"/>
  <c r="AY457" i="1"/>
  <c r="AY449" i="1"/>
  <c r="AY433" i="1"/>
  <c r="AY425" i="1"/>
  <c r="AY417" i="1"/>
  <c r="AY409" i="1"/>
  <c r="AY401" i="1"/>
  <c r="AY393" i="1"/>
  <c r="AZ393" i="1" s="1"/>
  <c r="AY385" i="1"/>
  <c r="AY377" i="1"/>
  <c r="AY369" i="1"/>
  <c r="AZ369" i="1" s="1"/>
  <c r="AY361" i="1"/>
  <c r="AZ361" i="1" s="1"/>
  <c r="AY353" i="1"/>
  <c r="AY345" i="1"/>
  <c r="AY337" i="1"/>
  <c r="AY324" i="1"/>
  <c r="AY308" i="1"/>
  <c r="AY299" i="1"/>
  <c r="AY291" i="1"/>
  <c r="AY283" i="1"/>
  <c r="AY275" i="1"/>
  <c r="AY259" i="1"/>
  <c r="AY251" i="1"/>
  <c r="AY243" i="1"/>
  <c r="AY235" i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Z543" i="1" s="1"/>
  <c r="AY535" i="1"/>
  <c r="AZ535" i="1" s="1"/>
  <c r="AY527" i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Y258" i="1"/>
  <c r="AY250" i="1"/>
  <c r="AY242" i="1"/>
  <c r="AY234" i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Y240" i="1"/>
  <c r="AY248" i="1"/>
  <c r="AY256" i="1"/>
  <c r="AY264" i="1"/>
  <c r="AY280" i="1"/>
  <c r="AY288" i="1"/>
  <c r="AY296" i="1"/>
  <c r="AY304" i="1"/>
  <c r="AY332" i="1"/>
  <c r="AY340" i="1"/>
  <c r="AY348" i="1"/>
  <c r="AY356" i="1"/>
  <c r="AZ356" i="1" s="1"/>
  <c r="AY364" i="1"/>
  <c r="AZ364" i="1" s="1"/>
  <c r="AY372" i="1"/>
  <c r="AZ372" i="1" s="1"/>
  <c r="AY380" i="1"/>
  <c r="AY388" i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Y533" i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Y273" i="1"/>
  <c r="AY281" i="1"/>
  <c r="AY289" i="1"/>
  <c r="AY297" i="1"/>
  <c r="AY305" i="1"/>
  <c r="AY320" i="1"/>
  <c r="AY335" i="1"/>
  <c r="AY343" i="1"/>
  <c r="AY351" i="1"/>
  <c r="AY359" i="1"/>
  <c r="AY367" i="1"/>
  <c r="AZ367" i="1" s="1"/>
  <c r="AY375" i="1"/>
  <c r="AY383" i="1"/>
  <c r="AZ383" i="1" s="1"/>
  <c r="AY391" i="1"/>
  <c r="AZ391" i="1" s="1"/>
  <c r="AY399" i="1"/>
  <c r="AY407" i="1"/>
  <c r="AY415" i="1"/>
  <c r="AY423" i="1"/>
  <c r="AY431" i="1"/>
  <c r="AY439" i="1"/>
  <c r="AY466" i="1"/>
  <c r="AZ466" i="1" s="1"/>
  <c r="AY482" i="1"/>
  <c r="AZ482" i="1" s="1"/>
  <c r="AY498" i="1"/>
  <c r="AZ498" i="1" s="1"/>
  <c r="AY514" i="1"/>
  <c r="AZ514" i="1" s="1"/>
  <c r="AY528" i="1"/>
  <c r="AZ528" i="1" s="1"/>
  <c r="AY536" i="1"/>
  <c r="AY544" i="1"/>
  <c r="AZ544" i="1" s="1"/>
  <c r="AY552" i="1"/>
  <c r="AZ552" i="1" s="1"/>
  <c r="AY560" i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Z615" i="1" s="1"/>
  <c r="AY623" i="1"/>
  <c r="AZ623" i="1" s="1"/>
  <c r="AY631" i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Y847" i="1"/>
  <c r="AZ847" i="1" s="1"/>
  <c r="AY855" i="1"/>
  <c r="AZ855" i="1" s="1"/>
  <c r="AY863" i="1"/>
  <c r="AY871" i="1"/>
  <c r="AZ871" i="1" s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Z927" i="1" s="1"/>
  <c r="AY935" i="1"/>
  <c r="AY943" i="1"/>
  <c r="AZ943" i="1" s="1"/>
  <c r="AY951" i="1"/>
  <c r="AZ951" i="1" s="1"/>
  <c r="AY959" i="1"/>
  <c r="AY967" i="1"/>
  <c r="AY975" i="1"/>
  <c r="AZ975" i="1" s="1"/>
  <c r="AY983" i="1"/>
  <c r="AZ983" i="1" s="1"/>
  <c r="AY557" i="1"/>
  <c r="AY565" i="1"/>
  <c r="AZ565" i="1" s="1"/>
  <c r="AY573" i="1"/>
  <c r="AZ573" i="1" s="1"/>
  <c r="AY581" i="1"/>
  <c r="AZ581" i="1" s="1"/>
  <c r="AY590" i="1"/>
  <c r="AZ590" i="1" s="1"/>
  <c r="AY598" i="1"/>
  <c r="AY606" i="1"/>
  <c r="AZ606" i="1" s="1"/>
  <c r="AY614" i="1"/>
  <c r="AY622" i="1"/>
  <c r="AY630" i="1"/>
  <c r="AZ630" i="1" s="1"/>
  <c r="AY638" i="1"/>
  <c r="AZ638" i="1" s="1"/>
  <c r="AY646" i="1"/>
  <c r="AY654" i="1"/>
  <c r="AZ654" i="1" s="1"/>
  <c r="AY662" i="1"/>
  <c r="AZ662" i="1" s="1"/>
  <c r="AY670" i="1"/>
  <c r="AY678" i="1"/>
  <c r="AZ678" i="1" s="1"/>
  <c r="AY686" i="1"/>
  <c r="AZ686" i="1" s="1"/>
  <c r="AY694" i="1"/>
  <c r="AY702" i="1"/>
  <c r="AZ702" i="1" s="1"/>
  <c r="AY710" i="1"/>
  <c r="AY718" i="1"/>
  <c r="AY726" i="1"/>
  <c r="AY734" i="1"/>
  <c r="AY742" i="1"/>
  <c r="AY750" i="1"/>
  <c r="AY758" i="1"/>
  <c r="AY766" i="1"/>
  <c r="AY774" i="1"/>
  <c r="AY782" i="1"/>
  <c r="AY790" i="1"/>
  <c r="AY798" i="1"/>
  <c r="AY806" i="1"/>
  <c r="AY814" i="1"/>
  <c r="AY822" i="1"/>
  <c r="AY830" i="1"/>
  <c r="AY838" i="1"/>
  <c r="AZ838" i="1" s="1"/>
  <c r="AY846" i="1"/>
  <c r="AZ846" i="1" s="1"/>
  <c r="AY854" i="1"/>
  <c r="AY862" i="1"/>
  <c r="AZ862" i="1" s="1"/>
  <c r="AY870" i="1"/>
  <c r="AZ870" i="1" s="1"/>
  <c r="AY878" i="1"/>
  <c r="AY886" i="1"/>
  <c r="AZ886" i="1" s="1"/>
  <c r="AY894" i="1"/>
  <c r="AZ894" i="1" s="1"/>
  <c r="AY902" i="1"/>
  <c r="AY910" i="1"/>
  <c r="AZ910" i="1" s="1"/>
  <c r="AY918" i="1"/>
  <c r="AZ918" i="1" s="1"/>
  <c r="AY926" i="1"/>
  <c r="AY934" i="1"/>
  <c r="AZ934" i="1" s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Y1046" i="1"/>
  <c r="AZ1046" i="1" s="1"/>
  <c r="AY1054" i="1"/>
  <c r="AZ1054" i="1" s="1"/>
  <c r="AY1062" i="1"/>
  <c r="AY1070" i="1"/>
  <c r="AZ1070" i="1" s="1"/>
  <c r="AY1078" i="1"/>
  <c r="AY1086" i="1"/>
  <c r="AZ1086" i="1" s="1"/>
  <c r="AY1094" i="1"/>
  <c r="AY1102" i="1"/>
  <c r="AZ1102" i="1" s="1"/>
  <c r="AY1110" i="1"/>
  <c r="AZ1110" i="1" s="1"/>
  <c r="AY1118" i="1"/>
  <c r="AY1126" i="1"/>
  <c r="AY1134" i="1"/>
  <c r="AZ1134" i="1" s="1"/>
  <c r="AY1142" i="1"/>
  <c r="AY1150" i="1"/>
  <c r="AZ1150" i="1" s="1"/>
  <c r="AY1158" i="1"/>
  <c r="AY1166" i="1"/>
  <c r="AZ1166" i="1" s="1"/>
  <c r="AY1174" i="1"/>
  <c r="AZ1174" i="1" s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BC1278" i="1" s="1"/>
  <c r="L1211" i="2" s="1"/>
  <c r="AY1286" i="1"/>
  <c r="AZ1286" i="1" s="1"/>
  <c r="BC1286" i="1" s="1"/>
  <c r="AY1294" i="1"/>
  <c r="AZ1294" i="1" s="1"/>
  <c r="AY1302" i="1"/>
  <c r="AZ1302" i="1" s="1"/>
  <c r="BC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Z1081" i="1" s="1"/>
  <c r="AY1089" i="1"/>
  <c r="AZ1089" i="1" s="1"/>
  <c r="AY1097" i="1"/>
  <c r="AY1105" i="1"/>
  <c r="AZ1105" i="1" s="1"/>
  <c r="AY1113" i="1"/>
  <c r="AZ1113" i="1" s="1"/>
  <c r="AY1121" i="1"/>
  <c r="AZ1121" i="1" s="1"/>
  <c r="AY1129" i="1"/>
  <c r="AY1137" i="1"/>
  <c r="AZ1137" i="1" s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BC1273" i="1" s="1"/>
  <c r="L1201" i="2" s="1"/>
  <c r="AY1281" i="1"/>
  <c r="AZ1281" i="1" s="1"/>
  <c r="AY1289" i="1"/>
  <c r="AZ1289" i="1" s="1"/>
  <c r="BC1289" i="1" s="1"/>
  <c r="L1226" i="2" s="1"/>
  <c r="AY1297" i="1"/>
  <c r="AZ1297" i="1" s="1"/>
  <c r="BC1297" i="1" s="1"/>
  <c r="L1235" i="2" s="1"/>
  <c r="AY1305" i="1"/>
  <c r="AZ1305" i="1" s="1"/>
  <c r="BC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Y254" i="1"/>
  <c r="AY270" i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Y555" i="1"/>
  <c r="AZ555" i="1" s="1"/>
  <c r="AY123" i="1"/>
  <c r="AY155" i="1"/>
  <c r="AY183" i="1"/>
  <c r="AZ183" i="1" s="1"/>
  <c r="AY199" i="1"/>
  <c r="AZ199" i="1" s="1"/>
  <c r="AY215" i="1"/>
  <c r="AZ215" i="1" s="1"/>
  <c r="AY231" i="1"/>
  <c r="AY247" i="1"/>
  <c r="AY263" i="1"/>
  <c r="AY279" i="1"/>
  <c r="AY295" i="1"/>
  <c r="AY316" i="1"/>
  <c r="AY341" i="1"/>
  <c r="AY357" i="1"/>
  <c r="AZ357" i="1" s="1"/>
  <c r="AY373" i="1"/>
  <c r="AZ373" i="1" s="1"/>
  <c r="AY389" i="1"/>
  <c r="AY405" i="1"/>
  <c r="AY421" i="1"/>
  <c r="AY453" i="1"/>
  <c r="AY478" i="1"/>
  <c r="AZ478" i="1" s="1"/>
  <c r="AY510" i="1"/>
  <c r="AZ510" i="1" s="1"/>
  <c r="AY534" i="1"/>
  <c r="AZ534" i="1" s="1"/>
  <c r="AY550" i="1"/>
  <c r="AZ550" i="1" s="1"/>
  <c r="AY566" i="1"/>
  <c r="AY582" i="1"/>
  <c r="AY597" i="1"/>
  <c r="AZ597" i="1" s="1"/>
  <c r="AY613" i="1"/>
  <c r="AZ613" i="1" s="1"/>
  <c r="AY629" i="1"/>
  <c r="AZ629" i="1" s="1"/>
  <c r="AY645" i="1"/>
  <c r="AZ645" i="1" s="1"/>
  <c r="AY661" i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Y933" i="1"/>
  <c r="AZ933" i="1" s="1"/>
  <c r="AY949" i="1"/>
  <c r="AZ949" i="1" s="1"/>
  <c r="AY965" i="1"/>
  <c r="AZ965" i="1" s="1"/>
  <c r="AY981" i="1"/>
  <c r="AY563" i="1"/>
  <c r="AY579" i="1"/>
  <c r="AY596" i="1"/>
  <c r="AZ596" i="1" s="1"/>
  <c r="AY612" i="1"/>
  <c r="AZ612" i="1" s="1"/>
  <c r="AY628" i="1"/>
  <c r="AY644" i="1"/>
  <c r="AZ644" i="1" s="1"/>
  <c r="AY660" i="1"/>
  <c r="AZ660" i="1" s="1"/>
  <c r="AY676" i="1"/>
  <c r="AY692" i="1"/>
  <c r="AZ692" i="1" s="1"/>
  <c r="AY708" i="1"/>
  <c r="AY724" i="1"/>
  <c r="AY740" i="1"/>
  <c r="AY756" i="1"/>
  <c r="AY772" i="1"/>
  <c r="AY788" i="1"/>
  <c r="AY804" i="1"/>
  <c r="AY820" i="1"/>
  <c r="AY836" i="1"/>
  <c r="AY852" i="1"/>
  <c r="AZ852" i="1" s="1"/>
  <c r="AY868" i="1"/>
  <c r="AZ868" i="1" s="1"/>
  <c r="AY884" i="1"/>
  <c r="AY900" i="1"/>
  <c r="AZ900" i="1" s="1"/>
  <c r="AY916" i="1"/>
  <c r="AZ916" i="1" s="1"/>
  <c r="AY932" i="1"/>
  <c r="AY948" i="1"/>
  <c r="AZ948" i="1" s="1"/>
  <c r="AY964" i="1"/>
  <c r="AY980" i="1"/>
  <c r="AZ980" i="1" s="1"/>
  <c r="AY996" i="1"/>
  <c r="AZ996" i="1" s="1"/>
  <c r="AY1012" i="1"/>
  <c r="AY1028" i="1"/>
  <c r="AY1044" i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BC1284" i="1" s="1"/>
  <c r="L1219" i="2" s="1"/>
  <c r="AY1300" i="1"/>
  <c r="AZ1300" i="1" s="1"/>
  <c r="BC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Y1007" i="1"/>
  <c r="AZ1007" i="1" s="1"/>
  <c r="AY1023" i="1"/>
  <c r="AZ1023" i="1" s="1"/>
  <c r="AY1039" i="1"/>
  <c r="AZ1039" i="1" s="1"/>
  <c r="AY1055" i="1"/>
  <c r="AZ1055" i="1" s="1"/>
  <c r="AY1071" i="1"/>
  <c r="AY1087" i="1"/>
  <c r="AZ1087" i="1" s="1"/>
  <c r="AY1103" i="1"/>
  <c r="AY1119" i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BC1279" i="1" s="1"/>
  <c r="L1213" i="2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Y244" i="1"/>
  <c r="AY252" i="1"/>
  <c r="AY260" i="1"/>
  <c r="AY268" i="1"/>
  <c r="AY276" i="1"/>
  <c r="AY284" i="1"/>
  <c r="AY292" i="1"/>
  <c r="AY300" i="1"/>
  <c r="AY336" i="1"/>
  <c r="AY344" i="1"/>
  <c r="AY352" i="1"/>
  <c r="AY360" i="1"/>
  <c r="AY368" i="1"/>
  <c r="AY376" i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Y269" i="1"/>
  <c r="AY277" i="1"/>
  <c r="AY285" i="1"/>
  <c r="AY293" i="1"/>
  <c r="AY301" i="1"/>
  <c r="AY312" i="1"/>
  <c r="AY328" i="1"/>
  <c r="AY339" i="1"/>
  <c r="AY347" i="1"/>
  <c r="AY355" i="1"/>
  <c r="AY363" i="1"/>
  <c r="AY371" i="1"/>
  <c r="AZ371" i="1" s="1"/>
  <c r="AY379" i="1"/>
  <c r="AY387" i="1"/>
  <c r="AY395" i="1"/>
  <c r="AY403" i="1"/>
  <c r="AY411" i="1"/>
  <c r="AY419" i="1"/>
  <c r="AY427" i="1"/>
  <c r="AY435" i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Z659" i="1" s="1"/>
  <c r="AY667" i="1"/>
  <c r="AY675" i="1"/>
  <c r="AZ675" i="1" s="1"/>
  <c r="AY683" i="1"/>
  <c r="AY691" i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Y859" i="1"/>
  <c r="AZ859" i="1" s="1"/>
  <c r="AY867" i="1"/>
  <c r="AZ867" i="1" s="1"/>
  <c r="AY875" i="1"/>
  <c r="AY883" i="1"/>
  <c r="AZ883" i="1" s="1"/>
  <c r="AY891" i="1"/>
  <c r="AZ891" i="1" s="1"/>
  <c r="AY899" i="1"/>
  <c r="AY907" i="1"/>
  <c r="AZ907" i="1" s="1"/>
  <c r="AY915" i="1"/>
  <c r="AZ915" i="1" s="1"/>
  <c r="AY923" i="1"/>
  <c r="AY931" i="1"/>
  <c r="AZ931" i="1" s="1"/>
  <c r="AY939" i="1"/>
  <c r="AZ939" i="1" s="1"/>
  <c r="AY947" i="1"/>
  <c r="AY955" i="1"/>
  <c r="AZ955" i="1" s="1"/>
  <c r="AY963" i="1"/>
  <c r="AZ963" i="1" s="1"/>
  <c r="AY971" i="1"/>
  <c r="AZ971" i="1" s="1"/>
  <c r="AY979" i="1"/>
  <c r="AZ979" i="1" s="1"/>
  <c r="AY987" i="1"/>
  <c r="AY561" i="1"/>
  <c r="AZ561" i="1" s="1"/>
  <c r="AY569" i="1"/>
  <c r="AY577" i="1"/>
  <c r="AZ577" i="1" s="1"/>
  <c r="AY586" i="1"/>
  <c r="AY594" i="1"/>
  <c r="AZ594" i="1" s="1"/>
  <c r="AY602" i="1"/>
  <c r="AZ602" i="1" s="1"/>
  <c r="AY610" i="1"/>
  <c r="AY618" i="1"/>
  <c r="AZ618" i="1" s="1"/>
  <c r="AY626" i="1"/>
  <c r="AZ626" i="1" s="1"/>
  <c r="AY634" i="1"/>
  <c r="AY642" i="1"/>
  <c r="AZ642" i="1" s="1"/>
  <c r="AY650" i="1"/>
  <c r="AZ650" i="1" s="1"/>
  <c r="AY658" i="1"/>
  <c r="AY666" i="1"/>
  <c r="AZ666" i="1" s="1"/>
  <c r="AY674" i="1"/>
  <c r="AZ674" i="1" s="1"/>
  <c r="AY682" i="1"/>
  <c r="AZ682" i="1" s="1"/>
  <c r="AY690" i="1"/>
  <c r="AY698" i="1"/>
  <c r="AZ698" i="1" s="1"/>
  <c r="AY706" i="1"/>
  <c r="AY714" i="1"/>
  <c r="AY722" i="1"/>
  <c r="AY730" i="1"/>
  <c r="AY738" i="1"/>
  <c r="AY746" i="1"/>
  <c r="AY754" i="1"/>
  <c r="AY762" i="1"/>
  <c r="AY770" i="1"/>
  <c r="AY778" i="1"/>
  <c r="AY786" i="1"/>
  <c r="AY794" i="1"/>
  <c r="AY802" i="1"/>
  <c r="AY810" i="1"/>
  <c r="AY818" i="1"/>
  <c r="AY826" i="1"/>
  <c r="AZ826" i="1" s="1"/>
  <c r="AY834" i="1"/>
  <c r="AZ834" i="1" s="1"/>
  <c r="AY842" i="1"/>
  <c r="AY850" i="1"/>
  <c r="AZ850" i="1" s="1"/>
  <c r="AY858" i="1"/>
  <c r="AZ858" i="1" s="1"/>
  <c r="AY866" i="1"/>
  <c r="AY874" i="1"/>
  <c r="AZ874" i="1" s="1"/>
  <c r="AY882" i="1"/>
  <c r="AZ882" i="1" s="1"/>
  <c r="AY890" i="1"/>
  <c r="AY898" i="1"/>
  <c r="AZ898" i="1" s="1"/>
  <c r="AY906" i="1"/>
  <c r="AZ906" i="1" s="1"/>
  <c r="AY914" i="1"/>
  <c r="AY922" i="1"/>
  <c r="AZ922" i="1" s="1"/>
  <c r="AY930" i="1"/>
  <c r="AZ930" i="1" s="1"/>
  <c r="AY938" i="1"/>
  <c r="AY946" i="1"/>
  <c r="AZ946" i="1" s="1"/>
  <c r="AY954" i="1"/>
  <c r="AZ954" i="1" s="1"/>
  <c r="AY962" i="1"/>
  <c r="AZ962" i="1" s="1"/>
  <c r="AY970" i="1"/>
  <c r="AY978" i="1"/>
  <c r="AZ978" i="1" s="1"/>
  <c r="AY986" i="1"/>
  <c r="AZ986" i="1" s="1"/>
  <c r="AY994" i="1"/>
  <c r="AY1002" i="1"/>
  <c r="AZ1002" i="1" s="1"/>
  <c r="AY1010" i="1"/>
  <c r="AZ1010" i="1" s="1"/>
  <c r="AY1018" i="1"/>
  <c r="AY1026" i="1"/>
  <c r="AZ1026" i="1" s="1"/>
  <c r="AY1034" i="1"/>
  <c r="AZ1034" i="1" s="1"/>
  <c r="AY1042" i="1"/>
  <c r="AZ1042" i="1" s="1"/>
  <c r="AY1050" i="1"/>
  <c r="AY1058" i="1"/>
  <c r="AZ1058" i="1" s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BC1274" i="1" s="1"/>
  <c r="L1203" i="2" s="1"/>
  <c r="AY1282" i="1"/>
  <c r="AZ1282" i="1" s="1"/>
  <c r="AY1290" i="1"/>
  <c r="AZ1290" i="1" s="1"/>
  <c r="BC1290" i="1" s="1"/>
  <c r="L1227" i="2" s="1"/>
  <c r="AY1298" i="1"/>
  <c r="AZ1298" i="1" s="1"/>
  <c r="BC1298" i="1" s="1"/>
  <c r="L1238" i="2" s="1"/>
  <c r="AY1306" i="1"/>
  <c r="AZ1306" i="1" s="1"/>
  <c r="BC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Y1005" i="1"/>
  <c r="AZ1005" i="1" s="1"/>
  <c r="AY1013" i="1"/>
  <c r="AZ1013" i="1" s="1"/>
  <c r="AY1021" i="1"/>
  <c r="AY1029" i="1"/>
  <c r="AZ1029" i="1" s="1"/>
  <c r="AY1037" i="1"/>
  <c r="AZ1037" i="1" s="1"/>
  <c r="AY1045" i="1"/>
  <c r="AZ1045" i="1" s="1"/>
  <c r="AY1053" i="1"/>
  <c r="AY1061" i="1"/>
  <c r="AZ1061" i="1" s="1"/>
  <c r="AY1069" i="1"/>
  <c r="AZ1069" i="1" s="1"/>
  <c r="AY1077" i="1"/>
  <c r="AZ1077" i="1" s="1"/>
  <c r="AY1085" i="1"/>
  <c r="AY1093" i="1"/>
  <c r="AZ1093" i="1" s="1"/>
  <c r="AY1101" i="1"/>
  <c r="AZ1101" i="1" s="1"/>
  <c r="AY1109" i="1"/>
  <c r="AY1117" i="1"/>
  <c r="AZ1117" i="1" s="1"/>
  <c r="AY1125" i="1"/>
  <c r="AY1133" i="1"/>
  <c r="AZ1133" i="1" s="1"/>
  <c r="AY1141" i="1"/>
  <c r="AZ1141" i="1" s="1"/>
  <c r="AY1149" i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BC1277" i="1" s="1"/>
  <c r="L1209" i="2" s="1"/>
  <c r="AY1285" i="1"/>
  <c r="AZ1285" i="1" s="1"/>
  <c r="BC1285" i="1" s="1"/>
  <c r="L1221" i="2" s="1"/>
  <c r="AY1293" i="1"/>
  <c r="AZ1293" i="1" s="1"/>
  <c r="BC1293" i="1" s="1"/>
  <c r="AY1301" i="1"/>
  <c r="AZ1301" i="1" s="1"/>
  <c r="BC1301" i="1" s="1"/>
  <c r="L1241" i="2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Y262" i="1"/>
  <c r="AY450" i="1"/>
  <c r="AZ450" i="1" s="1"/>
  <c r="AY472" i="1"/>
  <c r="AZ472" i="1" s="1"/>
  <c r="AY531" i="1"/>
  <c r="AZ531" i="1" s="1"/>
  <c r="AY547" i="1"/>
  <c r="AZ547" i="1" s="1"/>
  <c r="AY107" i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Y303" i="1"/>
  <c r="AY333" i="1"/>
  <c r="AY349" i="1"/>
  <c r="AY365" i="1"/>
  <c r="AY381" i="1"/>
  <c r="AY397" i="1"/>
  <c r="AY413" i="1"/>
  <c r="AY462" i="1"/>
  <c r="AZ462" i="1" s="1"/>
  <c r="AY494" i="1"/>
  <c r="AZ494" i="1" s="1"/>
  <c r="AY526" i="1"/>
  <c r="AZ526" i="1" s="1"/>
  <c r="AY542" i="1"/>
  <c r="AY558" i="1"/>
  <c r="AZ558" i="1" s="1"/>
  <c r="AY574" i="1"/>
  <c r="AZ574" i="1" s="1"/>
  <c r="AY589" i="1"/>
  <c r="AY605" i="1"/>
  <c r="AZ605" i="1" s="1"/>
  <c r="AY621" i="1"/>
  <c r="AZ621" i="1" s="1"/>
  <c r="AY637" i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Y861" i="1"/>
  <c r="AZ861" i="1" s="1"/>
  <c r="AY877" i="1"/>
  <c r="AZ877" i="1" s="1"/>
  <c r="AY893" i="1"/>
  <c r="AY909" i="1"/>
  <c r="AZ909" i="1" s="1"/>
  <c r="AY925" i="1"/>
  <c r="AZ925" i="1" s="1"/>
  <c r="AY941" i="1"/>
  <c r="AY957" i="1"/>
  <c r="AZ957" i="1" s="1"/>
  <c r="AY973" i="1"/>
  <c r="AY94" i="1"/>
  <c r="AY571" i="1"/>
  <c r="AZ571" i="1" s="1"/>
  <c r="AY588" i="1"/>
  <c r="AZ588" i="1" s="1"/>
  <c r="AY604" i="1"/>
  <c r="AY620" i="1"/>
  <c r="AZ620" i="1" s="1"/>
  <c r="AY636" i="1"/>
  <c r="AZ636" i="1" s="1"/>
  <c r="AY652" i="1"/>
  <c r="AY668" i="1"/>
  <c r="AZ668" i="1" s="1"/>
  <c r="AY684" i="1"/>
  <c r="AZ684" i="1" s="1"/>
  <c r="AY700" i="1"/>
  <c r="AY716" i="1"/>
  <c r="AY732" i="1"/>
  <c r="AY748" i="1"/>
  <c r="AY764" i="1"/>
  <c r="AY780" i="1"/>
  <c r="AY796" i="1"/>
  <c r="AY812" i="1"/>
  <c r="AY828" i="1"/>
  <c r="AZ828" i="1" s="1"/>
  <c r="AY844" i="1"/>
  <c r="AZ844" i="1" s="1"/>
  <c r="AY860" i="1"/>
  <c r="AY876" i="1"/>
  <c r="AZ876" i="1" s="1"/>
  <c r="AY892" i="1"/>
  <c r="AZ892" i="1" s="1"/>
  <c r="AY908" i="1"/>
  <c r="AY924" i="1"/>
  <c r="AZ924" i="1" s="1"/>
  <c r="AY940" i="1"/>
  <c r="AZ940" i="1" s="1"/>
  <c r="AY956" i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Y1148" i="1"/>
  <c r="AZ1148" i="1" s="1"/>
  <c r="AY1164" i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BC1276" i="1" s="1"/>
  <c r="L1207" i="2" s="1"/>
  <c r="AY1292" i="1"/>
  <c r="AZ1292" i="1" s="1"/>
  <c r="BC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Y1031" i="1"/>
  <c r="AZ1031" i="1" s="1"/>
  <c r="AY1047" i="1"/>
  <c r="AY1063" i="1"/>
  <c r="AZ1063" i="1" s="1"/>
  <c r="AY1079" i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BC1287" i="1" s="1"/>
  <c r="AY1303" i="1"/>
  <c r="AZ1303" i="1" s="1"/>
  <c r="BC1303" i="1" s="1"/>
  <c r="L1243" i="2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Y40" i="1"/>
  <c r="AY66" i="1"/>
  <c r="AY82" i="1"/>
  <c r="AY7" i="1"/>
  <c r="AY23" i="1"/>
  <c r="AY45" i="1"/>
  <c r="AY9" i="1"/>
  <c r="AY17" i="1"/>
  <c r="AY25" i="1"/>
  <c r="AZ25" i="1" s="1"/>
  <c r="AY33" i="1"/>
  <c r="AY39" i="1"/>
  <c r="AY43" i="1"/>
  <c r="AY51" i="1"/>
  <c r="AY55" i="1"/>
  <c r="AZ55" i="1" s="1"/>
  <c r="AY59" i="1"/>
  <c r="AZ59" i="1" s="1"/>
  <c r="AY63" i="1"/>
  <c r="AZ63" i="1" s="1"/>
  <c r="AY67" i="1"/>
  <c r="AY71" i="1"/>
  <c r="AZ71" i="1" s="1"/>
  <c r="AY75" i="1"/>
  <c r="AZ75" i="1" s="1"/>
  <c r="AY79" i="1"/>
  <c r="AZ79" i="1" s="1"/>
  <c r="AY83" i="1"/>
  <c r="AY87" i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Y28" i="1"/>
  <c r="AY32" i="1"/>
  <c r="AZ32" i="1" s="1"/>
  <c r="AY36" i="1"/>
  <c r="AZ36" i="1" s="1"/>
  <c r="AY42" i="1"/>
  <c r="AY46" i="1"/>
  <c r="AY50" i="1"/>
  <c r="AZ50" i="1" s="1"/>
  <c r="AY56" i="1"/>
  <c r="AZ56" i="1" s="1"/>
  <c r="AY64" i="1"/>
  <c r="AZ64" i="1" s="1"/>
  <c r="AY72" i="1"/>
  <c r="AY80" i="1"/>
  <c r="AY88" i="1"/>
  <c r="AZ88" i="1" s="1"/>
  <c r="AY5" i="1"/>
  <c r="AZ5" i="1" s="1"/>
  <c r="AY13" i="1"/>
  <c r="AY21" i="1"/>
  <c r="AY29" i="1"/>
  <c r="AY37" i="1"/>
  <c r="AZ37" i="1" s="1"/>
  <c r="AY41" i="1"/>
  <c r="AZ41" i="1" s="1"/>
  <c r="AY47" i="1"/>
  <c r="AY53" i="1"/>
  <c r="AZ53" i="1" s="1"/>
  <c r="AY57" i="1"/>
  <c r="AY61" i="1"/>
  <c r="AZ61" i="1" s="1"/>
  <c r="AY65" i="1"/>
  <c r="AY69" i="1"/>
  <c r="AZ69" i="1" s="1"/>
  <c r="AY73" i="1"/>
  <c r="AY77" i="1"/>
  <c r="AY81" i="1"/>
  <c r="AZ81" i="1" s="1"/>
  <c r="AY85" i="1"/>
  <c r="AY89" i="1"/>
  <c r="AY93" i="1"/>
  <c r="AY6" i="1"/>
  <c r="AZ6" i="1" s="1"/>
  <c r="AY10" i="1"/>
  <c r="AY14" i="1"/>
  <c r="AZ14" i="1" s="1"/>
  <c r="AY18" i="1"/>
  <c r="AZ18" i="1" s="1"/>
  <c r="AY22" i="1"/>
  <c r="AZ22" i="1" s="1"/>
  <c r="AY26" i="1"/>
  <c r="AZ26" i="1" s="1"/>
  <c r="AY30" i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Z76" i="1" s="1"/>
  <c r="AY84" i="1"/>
  <c r="AZ84" i="1" s="1"/>
  <c r="AY92" i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247" i="2" l="1"/>
  <c r="L1239" i="2"/>
  <c r="L1231" i="2"/>
  <c r="L1223" i="2"/>
  <c r="AZ318" i="1"/>
  <c r="BB318" i="1"/>
  <c r="AZ92" i="1"/>
  <c r="BB92" i="1"/>
  <c r="AZ52" i="1"/>
  <c r="BB52" i="1"/>
  <c r="AZ30" i="1"/>
  <c r="BB30" i="1"/>
  <c r="AZ10" i="1"/>
  <c r="BB10" i="1"/>
  <c r="AZ93" i="1"/>
  <c r="BB93" i="1"/>
  <c r="AZ89" i="1"/>
  <c r="BB89" i="1"/>
  <c r="AZ85" i="1"/>
  <c r="BB85" i="1"/>
  <c r="AZ77" i="1"/>
  <c r="BB77" i="1"/>
  <c r="AZ73" i="1"/>
  <c r="BB73" i="1"/>
  <c r="AZ65" i="1"/>
  <c r="BB65" i="1"/>
  <c r="AZ57" i="1"/>
  <c r="BB57" i="1"/>
  <c r="AZ47" i="1"/>
  <c r="BB47" i="1"/>
  <c r="AZ29" i="1"/>
  <c r="BB29" i="1"/>
  <c r="AZ21" i="1"/>
  <c r="BB21" i="1"/>
  <c r="AZ13" i="1"/>
  <c r="BB13" i="1"/>
  <c r="AZ80" i="1"/>
  <c r="BB80" i="1"/>
  <c r="AZ72" i="1"/>
  <c r="BB72" i="1"/>
  <c r="AZ28" i="1"/>
  <c r="BB28" i="1"/>
  <c r="AZ24" i="1"/>
  <c r="BB24" i="1"/>
  <c r="AZ87" i="1"/>
  <c r="BB87" i="1"/>
  <c r="AZ83" i="1"/>
  <c r="BB83" i="1"/>
  <c r="AZ67" i="1"/>
  <c r="BB67" i="1"/>
  <c r="AZ51" i="1"/>
  <c r="BB51" i="1"/>
  <c r="AZ33" i="1"/>
  <c r="BB33" i="1"/>
  <c r="AZ17" i="1"/>
  <c r="BB17" i="1"/>
  <c r="AZ9" i="1"/>
  <c r="BB9" i="1"/>
  <c r="AZ447" i="1"/>
  <c r="BB447" i="1"/>
  <c r="AZ1191" i="1"/>
  <c r="BB1191" i="1"/>
  <c r="AZ1079" i="1"/>
  <c r="BB1079" i="1"/>
  <c r="AZ1047" i="1"/>
  <c r="BB1047" i="1"/>
  <c r="AZ1015" i="1"/>
  <c r="BB1015" i="1"/>
  <c r="AZ1164" i="1"/>
  <c r="BB1164" i="1"/>
  <c r="AZ1132" i="1"/>
  <c r="BB1132" i="1"/>
  <c r="AZ1100" i="1"/>
  <c r="BB1100" i="1"/>
  <c r="AZ1068" i="1"/>
  <c r="BB1068" i="1"/>
  <c r="AZ956" i="1"/>
  <c r="BB956" i="1"/>
  <c r="AZ908" i="1"/>
  <c r="BB908" i="1"/>
  <c r="AZ860" i="1"/>
  <c r="BB860" i="1"/>
  <c r="AZ812" i="1"/>
  <c r="BB812" i="1"/>
  <c r="AZ796" i="1"/>
  <c r="BB796" i="1"/>
  <c r="AZ780" i="1"/>
  <c r="BB780" i="1"/>
  <c r="AZ764" i="1"/>
  <c r="BB764" i="1"/>
  <c r="AZ748" i="1"/>
  <c r="BB748" i="1"/>
  <c r="AZ732" i="1"/>
  <c r="BB732" i="1"/>
  <c r="AZ716" i="1"/>
  <c r="BB716" i="1"/>
  <c r="AZ700" i="1"/>
  <c r="BB700" i="1"/>
  <c r="AZ652" i="1"/>
  <c r="BB652" i="1"/>
  <c r="AZ604" i="1"/>
  <c r="BB604" i="1"/>
  <c r="AZ973" i="1"/>
  <c r="BB973" i="1"/>
  <c r="AZ941" i="1"/>
  <c r="BB941" i="1"/>
  <c r="AZ893" i="1"/>
  <c r="BB893" i="1"/>
  <c r="AZ845" i="1"/>
  <c r="BB845" i="1"/>
  <c r="AZ637" i="1"/>
  <c r="BB637" i="1"/>
  <c r="AZ589" i="1"/>
  <c r="BB589" i="1"/>
  <c r="AZ542" i="1"/>
  <c r="BB542" i="1"/>
  <c r="AZ413" i="1"/>
  <c r="BB413" i="1"/>
  <c r="AZ397" i="1"/>
  <c r="BB397" i="1"/>
  <c r="AZ381" i="1"/>
  <c r="BB381" i="1"/>
  <c r="AZ365" i="1"/>
  <c r="BB365" i="1"/>
  <c r="AZ349" i="1"/>
  <c r="BB349" i="1"/>
  <c r="AZ333" i="1"/>
  <c r="BB333" i="1"/>
  <c r="AZ303" i="1"/>
  <c r="BB303" i="1"/>
  <c r="AZ287" i="1"/>
  <c r="BB287" i="1"/>
  <c r="AZ271" i="1"/>
  <c r="BB271" i="1"/>
  <c r="AZ255" i="1"/>
  <c r="BB255" i="1"/>
  <c r="AZ239" i="1"/>
  <c r="BB239" i="1"/>
  <c r="AZ107" i="1"/>
  <c r="BB107" i="1"/>
  <c r="AZ246" i="1"/>
  <c r="BB246" i="1"/>
  <c r="AZ1205" i="1"/>
  <c r="BB1205" i="1"/>
  <c r="AZ1197" i="1"/>
  <c r="BB1197" i="1"/>
  <c r="AZ1173" i="1"/>
  <c r="BB1173" i="1"/>
  <c r="AZ1149" i="1"/>
  <c r="BB1149" i="1"/>
  <c r="AZ1125" i="1"/>
  <c r="BB1125" i="1"/>
  <c r="AZ1109" i="1"/>
  <c r="BB1109" i="1"/>
  <c r="AZ1085" i="1"/>
  <c r="BB1085" i="1"/>
  <c r="AZ1053" i="1"/>
  <c r="BB1053" i="1"/>
  <c r="AZ1021" i="1"/>
  <c r="BB1021" i="1"/>
  <c r="AZ997" i="1"/>
  <c r="BB997" i="1"/>
  <c r="AZ1194" i="1"/>
  <c r="BB1194" i="1"/>
  <c r="AZ1122" i="1"/>
  <c r="BB1122" i="1"/>
  <c r="AZ1106" i="1"/>
  <c r="BB1106" i="1"/>
  <c r="AZ1082" i="1"/>
  <c r="BB1082" i="1"/>
  <c r="AZ1050" i="1"/>
  <c r="BB1050" i="1"/>
  <c r="AZ1018" i="1"/>
  <c r="BB1018" i="1"/>
  <c r="AZ994" i="1"/>
  <c r="BB994" i="1"/>
  <c r="AZ970" i="1"/>
  <c r="BB970" i="1"/>
  <c r="AZ938" i="1"/>
  <c r="BB938" i="1"/>
  <c r="AZ914" i="1"/>
  <c r="BB914" i="1"/>
  <c r="AZ890" i="1"/>
  <c r="BB890" i="1"/>
  <c r="AZ866" i="1"/>
  <c r="BB866" i="1"/>
  <c r="AZ842" i="1"/>
  <c r="BB842" i="1"/>
  <c r="AZ818" i="1"/>
  <c r="BB818" i="1"/>
  <c r="AZ810" i="1"/>
  <c r="BB810" i="1"/>
  <c r="AZ802" i="1"/>
  <c r="BB802" i="1"/>
  <c r="AZ794" i="1"/>
  <c r="BB794" i="1"/>
  <c r="AZ786" i="1"/>
  <c r="BB786" i="1"/>
  <c r="AZ778" i="1"/>
  <c r="BB778" i="1"/>
  <c r="AZ770" i="1"/>
  <c r="BB770" i="1"/>
  <c r="AZ762" i="1"/>
  <c r="BB762" i="1"/>
  <c r="AZ754" i="1"/>
  <c r="BB754" i="1"/>
  <c r="AZ746" i="1"/>
  <c r="BB746" i="1"/>
  <c r="AZ738" i="1"/>
  <c r="BB738" i="1"/>
  <c r="AZ730" i="1"/>
  <c r="BB730" i="1"/>
  <c r="AZ722" i="1"/>
  <c r="BB722" i="1"/>
  <c r="AZ714" i="1"/>
  <c r="BB714" i="1"/>
  <c r="AZ706" i="1"/>
  <c r="BB706" i="1"/>
  <c r="AZ690" i="1"/>
  <c r="BB690" i="1"/>
  <c r="AZ658" i="1"/>
  <c r="BB658" i="1"/>
  <c r="AZ634" i="1"/>
  <c r="BB634" i="1"/>
  <c r="AZ610" i="1"/>
  <c r="BB610" i="1"/>
  <c r="AZ586" i="1"/>
  <c r="BB586" i="1"/>
  <c r="AZ569" i="1"/>
  <c r="BB569" i="1"/>
  <c r="AZ987" i="1"/>
  <c r="BB987" i="1"/>
  <c r="AZ947" i="1"/>
  <c r="BB947" i="1"/>
  <c r="AZ923" i="1"/>
  <c r="BB923" i="1"/>
  <c r="AZ899" i="1"/>
  <c r="BB899" i="1"/>
  <c r="AZ875" i="1"/>
  <c r="BB875" i="1"/>
  <c r="AZ851" i="1"/>
  <c r="BB851" i="1"/>
  <c r="AZ691" i="1"/>
  <c r="BB691" i="1"/>
  <c r="AZ683" i="1"/>
  <c r="BB683" i="1"/>
  <c r="AZ667" i="1"/>
  <c r="BB667" i="1"/>
  <c r="AZ643" i="1"/>
  <c r="BB643" i="1"/>
  <c r="AZ619" i="1"/>
  <c r="BB619" i="1"/>
  <c r="AZ595" i="1"/>
  <c r="BB595" i="1"/>
  <c r="AZ572" i="1"/>
  <c r="BB572" i="1"/>
  <c r="AZ548" i="1"/>
  <c r="BB548" i="1"/>
  <c r="AZ443" i="1"/>
  <c r="BB443" i="1"/>
  <c r="AZ435" i="1"/>
  <c r="BB435" i="1"/>
  <c r="AZ427" i="1"/>
  <c r="BB427" i="1"/>
  <c r="AZ419" i="1"/>
  <c r="BB419" i="1"/>
  <c r="AZ411" i="1"/>
  <c r="BB411" i="1"/>
  <c r="AZ403" i="1"/>
  <c r="BB403" i="1"/>
  <c r="AZ395" i="1"/>
  <c r="BB395" i="1"/>
  <c r="AZ387" i="1"/>
  <c r="BB387" i="1"/>
  <c r="AZ379" i="1"/>
  <c r="BB379" i="1"/>
  <c r="AZ363" i="1"/>
  <c r="BB363" i="1"/>
  <c r="AZ355" i="1"/>
  <c r="BB355" i="1"/>
  <c r="AZ347" i="1"/>
  <c r="BB347" i="1"/>
  <c r="AZ339" i="1"/>
  <c r="BB339" i="1"/>
  <c r="AZ328" i="1"/>
  <c r="BB328" i="1"/>
  <c r="AZ312" i="1"/>
  <c r="BB312" i="1"/>
  <c r="AZ301" i="1"/>
  <c r="BB301" i="1"/>
  <c r="AZ293" i="1"/>
  <c r="BB293" i="1"/>
  <c r="AZ285" i="1"/>
  <c r="BB285" i="1"/>
  <c r="AZ277" i="1"/>
  <c r="BB277" i="1"/>
  <c r="AZ269" i="1"/>
  <c r="BB269" i="1"/>
  <c r="AZ261" i="1"/>
  <c r="BB261" i="1"/>
  <c r="AZ545" i="1"/>
  <c r="BB545" i="1"/>
  <c r="AZ376" i="1"/>
  <c r="BB376" i="1"/>
  <c r="AZ368" i="1"/>
  <c r="BB368" i="1"/>
  <c r="AZ360" i="1"/>
  <c r="BB360" i="1"/>
  <c r="AZ352" i="1"/>
  <c r="BB352" i="1"/>
  <c r="AZ344" i="1"/>
  <c r="BB344" i="1"/>
  <c r="AZ336" i="1"/>
  <c r="BB336" i="1"/>
  <c r="AZ300" i="1"/>
  <c r="BB300" i="1"/>
  <c r="AZ292" i="1"/>
  <c r="BB292" i="1"/>
  <c r="AZ284" i="1"/>
  <c r="BB284" i="1"/>
  <c r="AZ276" i="1"/>
  <c r="BB276" i="1"/>
  <c r="AZ268" i="1"/>
  <c r="BB268" i="1"/>
  <c r="AZ260" i="1"/>
  <c r="BB260" i="1"/>
  <c r="AZ252" i="1"/>
  <c r="BB252" i="1"/>
  <c r="AZ244" i="1"/>
  <c r="BB244" i="1"/>
  <c r="AZ236" i="1"/>
  <c r="BB236" i="1"/>
  <c r="AZ101" i="1"/>
  <c r="BB101" i="1"/>
  <c r="AZ1119" i="1"/>
  <c r="BB1119" i="1"/>
  <c r="AZ1103" i="1"/>
  <c r="BB1103" i="1"/>
  <c r="AZ1071" i="1"/>
  <c r="BB1071" i="1"/>
  <c r="AZ991" i="1"/>
  <c r="BB991" i="1"/>
  <c r="AZ1188" i="1"/>
  <c r="BB1188" i="1"/>
  <c r="AZ1044" i="1"/>
  <c r="BB1044" i="1"/>
  <c r="AZ1028" i="1"/>
  <c r="BB1028" i="1"/>
  <c r="AZ1012" i="1"/>
  <c r="BB1012" i="1"/>
  <c r="AZ964" i="1"/>
  <c r="BB964" i="1"/>
  <c r="AZ932" i="1"/>
  <c r="BB932" i="1"/>
  <c r="AZ884" i="1"/>
  <c r="BB884" i="1"/>
  <c r="AZ836" i="1"/>
  <c r="BB836" i="1"/>
  <c r="AZ820" i="1"/>
  <c r="BB820" i="1"/>
  <c r="AZ804" i="1"/>
  <c r="BB804" i="1"/>
  <c r="AZ788" i="1"/>
  <c r="BB788" i="1"/>
  <c r="AZ772" i="1"/>
  <c r="BB772" i="1"/>
  <c r="AZ756" i="1"/>
  <c r="BB756" i="1"/>
  <c r="AZ740" i="1"/>
  <c r="BB740" i="1"/>
  <c r="AZ724" i="1"/>
  <c r="BB724" i="1"/>
  <c r="AZ708" i="1"/>
  <c r="BB708" i="1"/>
  <c r="AZ676" i="1"/>
  <c r="BB676" i="1"/>
  <c r="AZ628" i="1"/>
  <c r="BB628" i="1"/>
  <c r="AZ579" i="1"/>
  <c r="BB579" i="1"/>
  <c r="AZ563" i="1"/>
  <c r="BB563" i="1"/>
  <c r="AZ981" i="1"/>
  <c r="BB981" i="1"/>
  <c r="AZ917" i="1"/>
  <c r="BB917" i="1"/>
  <c r="AZ869" i="1"/>
  <c r="BB869" i="1"/>
  <c r="AZ661" i="1"/>
  <c r="BB661" i="1"/>
  <c r="AZ582" i="1"/>
  <c r="BB582" i="1"/>
  <c r="AZ566" i="1"/>
  <c r="BB566" i="1"/>
  <c r="AZ453" i="1"/>
  <c r="BB453" i="1"/>
  <c r="AZ421" i="1"/>
  <c r="BB421" i="1"/>
  <c r="AZ405" i="1"/>
  <c r="BB405" i="1"/>
  <c r="AZ389" i="1"/>
  <c r="BB389" i="1"/>
  <c r="AZ341" i="1"/>
  <c r="BB341" i="1"/>
  <c r="AZ316" i="1"/>
  <c r="BB316" i="1"/>
  <c r="AZ295" i="1"/>
  <c r="BB295" i="1"/>
  <c r="AZ279" i="1"/>
  <c r="BB279" i="1"/>
  <c r="AZ263" i="1"/>
  <c r="BB263" i="1"/>
  <c r="AZ247" i="1"/>
  <c r="BB247" i="1"/>
  <c r="AZ231" i="1"/>
  <c r="BB231" i="1"/>
  <c r="AZ155" i="1"/>
  <c r="BB155" i="1"/>
  <c r="AZ123" i="1"/>
  <c r="BB123" i="1"/>
  <c r="AZ539" i="1"/>
  <c r="BB539" i="1"/>
  <c r="AZ270" i="1"/>
  <c r="BB270" i="1"/>
  <c r="AZ254" i="1"/>
  <c r="BB254" i="1"/>
  <c r="AZ238" i="1"/>
  <c r="BB238" i="1"/>
  <c r="AZ1201" i="1"/>
  <c r="BB1201" i="1"/>
  <c r="AZ1185" i="1"/>
  <c r="BB1185" i="1"/>
  <c r="AZ1161" i="1"/>
  <c r="BB1161" i="1"/>
  <c r="AZ1145" i="1"/>
  <c r="BB1145" i="1"/>
  <c r="AZ1129" i="1"/>
  <c r="BB1129" i="1"/>
  <c r="AZ1097" i="1"/>
  <c r="BB1097" i="1"/>
  <c r="AZ1065" i="1"/>
  <c r="BB1065" i="1"/>
  <c r="AZ1041" i="1"/>
  <c r="BB1041" i="1"/>
  <c r="AZ1025" i="1"/>
  <c r="BB1025" i="1"/>
  <c r="AZ1009" i="1"/>
  <c r="BB1009" i="1"/>
  <c r="AZ1182" i="1"/>
  <c r="BB1182" i="1"/>
  <c r="AZ1158" i="1"/>
  <c r="BB1158" i="1"/>
  <c r="AZ1142" i="1"/>
  <c r="BB1142" i="1"/>
  <c r="AZ1126" i="1"/>
  <c r="BB1126" i="1"/>
  <c r="AZ1118" i="1"/>
  <c r="BB1118" i="1"/>
  <c r="AZ1094" i="1"/>
  <c r="BB1094" i="1"/>
  <c r="AZ1078" i="1"/>
  <c r="BB1078" i="1"/>
  <c r="AZ1062" i="1"/>
  <c r="BB1062" i="1"/>
  <c r="AZ1038" i="1"/>
  <c r="BB1038" i="1"/>
  <c r="AZ1006" i="1"/>
  <c r="BB1006" i="1"/>
  <c r="AZ990" i="1"/>
  <c r="BB990" i="1"/>
  <c r="AZ974" i="1"/>
  <c r="BB974" i="1"/>
  <c r="AZ950" i="1"/>
  <c r="BB950" i="1"/>
  <c r="AZ926" i="1"/>
  <c r="BB926" i="1"/>
  <c r="AZ902" i="1"/>
  <c r="BB902" i="1"/>
  <c r="AZ878" i="1"/>
  <c r="BB878" i="1"/>
  <c r="AZ854" i="1"/>
  <c r="BB854" i="1"/>
  <c r="AZ830" i="1"/>
  <c r="BB830" i="1"/>
  <c r="AZ822" i="1"/>
  <c r="BB822" i="1"/>
  <c r="AZ814" i="1"/>
  <c r="BB814" i="1"/>
  <c r="AZ806" i="1"/>
  <c r="BB806" i="1"/>
  <c r="AZ798" i="1"/>
  <c r="BB798" i="1"/>
  <c r="AZ790" i="1"/>
  <c r="BB790" i="1"/>
  <c r="AZ782" i="1"/>
  <c r="BB782" i="1"/>
  <c r="AZ774" i="1"/>
  <c r="BB774" i="1"/>
  <c r="AZ766" i="1"/>
  <c r="BB766" i="1"/>
  <c r="AZ758" i="1"/>
  <c r="BB758" i="1"/>
  <c r="AZ750" i="1"/>
  <c r="BB750" i="1"/>
  <c r="AZ742" i="1"/>
  <c r="BB742" i="1"/>
  <c r="AZ734" i="1"/>
  <c r="BB734" i="1"/>
  <c r="AZ726" i="1"/>
  <c r="BB726" i="1"/>
  <c r="AZ718" i="1"/>
  <c r="BB718" i="1"/>
  <c r="AZ710" i="1"/>
  <c r="BB710" i="1"/>
  <c r="AZ694" i="1"/>
  <c r="BB694" i="1"/>
  <c r="AZ670" i="1"/>
  <c r="BB670" i="1"/>
  <c r="AZ646" i="1"/>
  <c r="BB646" i="1"/>
  <c r="AZ622" i="1"/>
  <c r="BB622" i="1"/>
  <c r="AZ614" i="1"/>
  <c r="BB614" i="1"/>
  <c r="AZ598" i="1"/>
  <c r="BB598" i="1"/>
  <c r="AZ557" i="1"/>
  <c r="BB557" i="1"/>
  <c r="AZ967" i="1"/>
  <c r="BB967" i="1"/>
  <c r="AZ959" i="1"/>
  <c r="BB959" i="1"/>
  <c r="AZ935" i="1"/>
  <c r="BB935" i="1"/>
  <c r="AZ911" i="1"/>
  <c r="BB911" i="1"/>
  <c r="AZ887" i="1"/>
  <c r="BB887" i="1"/>
  <c r="AZ863" i="1"/>
  <c r="BB863" i="1"/>
  <c r="AZ839" i="1"/>
  <c r="BB839" i="1"/>
  <c r="AZ687" i="1"/>
  <c r="BB687" i="1"/>
  <c r="AZ679" i="1"/>
  <c r="BB679" i="1"/>
  <c r="AZ655" i="1"/>
  <c r="BB655" i="1"/>
  <c r="AZ631" i="1"/>
  <c r="BB631" i="1"/>
  <c r="AZ607" i="1"/>
  <c r="BB607" i="1"/>
  <c r="AZ560" i="1"/>
  <c r="BB560" i="1"/>
  <c r="AZ536" i="1"/>
  <c r="BB536" i="1"/>
  <c r="AZ439" i="1"/>
  <c r="BB439" i="1"/>
  <c r="AZ431" i="1"/>
  <c r="BB431" i="1"/>
  <c r="AZ423" i="1"/>
  <c r="BB423" i="1"/>
  <c r="AZ415" i="1"/>
  <c r="BB415" i="1"/>
  <c r="AZ407" i="1"/>
  <c r="BB407" i="1"/>
  <c r="AZ399" i="1"/>
  <c r="BB399" i="1"/>
  <c r="AZ375" i="1"/>
  <c r="BB375" i="1"/>
  <c r="AZ359" i="1"/>
  <c r="BB359" i="1"/>
  <c r="AZ351" i="1"/>
  <c r="BB351" i="1"/>
  <c r="AZ343" i="1"/>
  <c r="BB343" i="1"/>
  <c r="AZ335" i="1"/>
  <c r="BB335" i="1"/>
  <c r="AZ320" i="1"/>
  <c r="BB320" i="1"/>
  <c r="AZ305" i="1"/>
  <c r="BB305" i="1"/>
  <c r="AZ297" i="1"/>
  <c r="BB297" i="1"/>
  <c r="AZ289" i="1"/>
  <c r="BB289" i="1"/>
  <c r="AZ281" i="1"/>
  <c r="BB281" i="1"/>
  <c r="AZ273" i="1"/>
  <c r="BB273" i="1"/>
  <c r="AZ265" i="1"/>
  <c r="BB265" i="1"/>
  <c r="AZ533" i="1"/>
  <c r="BB533" i="1"/>
  <c r="AZ524" i="1"/>
  <c r="BB524" i="1"/>
  <c r="AZ388" i="1"/>
  <c r="BB388" i="1"/>
  <c r="AZ380" i="1"/>
  <c r="BB380" i="1"/>
  <c r="AZ348" i="1"/>
  <c r="BB348" i="1"/>
  <c r="AZ340" i="1"/>
  <c r="BB340" i="1"/>
  <c r="AZ332" i="1"/>
  <c r="BB332" i="1"/>
  <c r="AZ304" i="1"/>
  <c r="BB304" i="1"/>
  <c r="AZ296" i="1"/>
  <c r="BB296" i="1"/>
  <c r="AZ288" i="1"/>
  <c r="BB288" i="1"/>
  <c r="AZ280" i="1"/>
  <c r="BB280" i="1"/>
  <c r="AZ264" i="1"/>
  <c r="BB264" i="1"/>
  <c r="AZ256" i="1"/>
  <c r="BB256" i="1"/>
  <c r="AZ248" i="1"/>
  <c r="BB248" i="1"/>
  <c r="AZ240" i="1"/>
  <c r="BB240" i="1"/>
  <c r="AZ232" i="1"/>
  <c r="BB232" i="1"/>
  <c r="AZ125" i="1"/>
  <c r="BB125" i="1"/>
  <c r="AZ113" i="1"/>
  <c r="BB113" i="1"/>
  <c r="AZ234" i="1"/>
  <c r="BB234" i="1"/>
  <c r="AZ242" i="1"/>
  <c r="BB242" i="1"/>
  <c r="AZ250" i="1"/>
  <c r="BB250" i="1"/>
  <c r="AZ258" i="1"/>
  <c r="BB258" i="1"/>
  <c r="AZ266" i="1"/>
  <c r="BB266" i="1"/>
  <c r="AZ527" i="1"/>
  <c r="BB527" i="1"/>
  <c r="AZ551" i="1"/>
  <c r="BB551" i="1"/>
  <c r="AZ235" i="1"/>
  <c r="BB235" i="1"/>
  <c r="AZ243" i="1"/>
  <c r="BB243" i="1"/>
  <c r="AZ251" i="1"/>
  <c r="BB251" i="1"/>
  <c r="AZ259" i="1"/>
  <c r="BB259" i="1"/>
  <c r="AZ275" i="1"/>
  <c r="BB275" i="1"/>
  <c r="AZ283" i="1"/>
  <c r="BB283" i="1"/>
  <c r="AZ291" i="1"/>
  <c r="BB291" i="1"/>
  <c r="AZ299" i="1"/>
  <c r="BB299" i="1"/>
  <c r="AZ308" i="1"/>
  <c r="BB308" i="1"/>
  <c r="AZ324" i="1"/>
  <c r="BB324" i="1"/>
  <c r="AZ337" i="1"/>
  <c r="BB337" i="1"/>
  <c r="AZ345" i="1"/>
  <c r="BB345" i="1"/>
  <c r="AZ353" i="1"/>
  <c r="BB353" i="1"/>
  <c r="AZ377" i="1"/>
  <c r="BB377" i="1"/>
  <c r="AZ385" i="1"/>
  <c r="BB385" i="1"/>
  <c r="AZ401" i="1"/>
  <c r="BB401" i="1"/>
  <c r="AZ409" i="1"/>
  <c r="BB409" i="1"/>
  <c r="AZ417" i="1"/>
  <c r="BB417" i="1"/>
  <c r="AZ425" i="1"/>
  <c r="BB425" i="1"/>
  <c r="AZ433" i="1"/>
  <c r="BB433" i="1"/>
  <c r="AZ449" i="1"/>
  <c r="BB449" i="1"/>
  <c r="AZ457" i="1"/>
  <c r="BB457" i="1"/>
  <c r="AZ518" i="1"/>
  <c r="BB518" i="1"/>
  <c r="AZ530" i="1"/>
  <c r="BB530" i="1"/>
  <c r="AZ554" i="1"/>
  <c r="BB554" i="1"/>
  <c r="AZ578" i="1"/>
  <c r="BB578" i="1"/>
  <c r="AZ585" i="1"/>
  <c r="BB585" i="1"/>
  <c r="AZ601" i="1"/>
  <c r="BB601" i="1"/>
  <c r="AZ625" i="1"/>
  <c r="BB625" i="1"/>
  <c r="AZ649" i="1"/>
  <c r="BB649" i="1"/>
  <c r="AZ673" i="1"/>
  <c r="BB673" i="1"/>
  <c r="AZ697" i="1"/>
  <c r="BB697" i="1"/>
  <c r="AZ705" i="1"/>
  <c r="BB705" i="1"/>
  <c r="AZ833" i="1"/>
  <c r="BB833" i="1"/>
  <c r="AZ857" i="1"/>
  <c r="BB857" i="1"/>
  <c r="AZ881" i="1"/>
  <c r="BB881" i="1"/>
  <c r="AZ905" i="1"/>
  <c r="BB905" i="1"/>
  <c r="AZ929" i="1"/>
  <c r="BB929" i="1"/>
  <c r="AZ953" i="1"/>
  <c r="BB953" i="1"/>
  <c r="AZ977" i="1"/>
  <c r="BB977" i="1"/>
  <c r="AZ575" i="1"/>
  <c r="BB575" i="1"/>
  <c r="AZ592" i="1"/>
  <c r="BB592" i="1"/>
  <c r="AZ616" i="1"/>
  <c r="BB616" i="1"/>
  <c r="AZ640" i="1"/>
  <c r="BB640" i="1"/>
  <c r="AZ664" i="1"/>
  <c r="BB664" i="1"/>
  <c r="AZ712" i="1"/>
  <c r="BB712" i="1"/>
  <c r="AZ720" i="1"/>
  <c r="BB720" i="1"/>
  <c r="AZ728" i="1"/>
  <c r="BB728" i="1"/>
  <c r="AZ736" i="1"/>
  <c r="BB736" i="1"/>
  <c r="AZ744" i="1"/>
  <c r="BB744" i="1"/>
  <c r="AZ752" i="1"/>
  <c r="BB752" i="1"/>
  <c r="AZ760" i="1"/>
  <c r="BB760" i="1"/>
  <c r="AZ768" i="1"/>
  <c r="BB768" i="1"/>
  <c r="AZ776" i="1"/>
  <c r="BB776" i="1"/>
  <c r="AZ784" i="1"/>
  <c r="BB784" i="1"/>
  <c r="AZ792" i="1"/>
  <c r="BB792" i="1"/>
  <c r="AZ800" i="1"/>
  <c r="BB800" i="1"/>
  <c r="AZ808" i="1"/>
  <c r="BB808" i="1"/>
  <c r="AZ816" i="1"/>
  <c r="BB816" i="1"/>
  <c r="AZ824" i="1"/>
  <c r="BB824" i="1"/>
  <c r="AZ848" i="1"/>
  <c r="BB848" i="1"/>
  <c r="AZ872" i="1"/>
  <c r="BB872" i="1"/>
  <c r="AZ896" i="1"/>
  <c r="BB896" i="1"/>
  <c r="AZ920" i="1"/>
  <c r="BB920" i="1"/>
  <c r="AZ944" i="1"/>
  <c r="BB944" i="1"/>
  <c r="AZ984" i="1"/>
  <c r="BB984" i="1"/>
  <c r="AZ1000" i="1"/>
  <c r="BB1000" i="1"/>
  <c r="AZ1032" i="1"/>
  <c r="BB1032" i="1"/>
  <c r="AZ1056" i="1"/>
  <c r="BB1056" i="1"/>
  <c r="AZ1072" i="1"/>
  <c r="BB1072" i="1"/>
  <c r="AZ1088" i="1"/>
  <c r="BB1088" i="1"/>
  <c r="AZ1112" i="1"/>
  <c r="BB1112" i="1"/>
  <c r="AZ1136" i="1"/>
  <c r="BB1136" i="1"/>
  <c r="AZ1152" i="1"/>
  <c r="BB1152" i="1"/>
  <c r="AZ1168" i="1"/>
  <c r="BB1168" i="1"/>
  <c r="AZ1176" i="1"/>
  <c r="BB1176" i="1"/>
  <c r="AZ1200" i="1"/>
  <c r="BB1200" i="1"/>
  <c r="AZ1003" i="1"/>
  <c r="BB1003" i="1"/>
  <c r="AZ1035" i="1"/>
  <c r="BB1035" i="1"/>
  <c r="AZ1059" i="1"/>
  <c r="BB1059" i="1"/>
  <c r="AZ1075" i="1"/>
  <c r="BB1075" i="1"/>
  <c r="AZ1091" i="1"/>
  <c r="BB1091" i="1"/>
  <c r="AZ1115" i="1"/>
  <c r="BB1115" i="1"/>
  <c r="AZ1139" i="1"/>
  <c r="BB1139" i="1"/>
  <c r="AZ1155" i="1"/>
  <c r="BB1155" i="1"/>
  <c r="AZ1179" i="1"/>
  <c r="BB1179" i="1"/>
  <c r="AZ507" i="1"/>
  <c r="BB507" i="1"/>
  <c r="AZ499" i="1"/>
  <c r="BB499" i="1"/>
  <c r="AZ491" i="1"/>
  <c r="BB491" i="1"/>
  <c r="AZ331" i="1"/>
  <c r="BB331" i="1"/>
  <c r="AZ325" i="1"/>
  <c r="BB325" i="1"/>
  <c r="AZ317" i="1"/>
  <c r="BB317" i="1"/>
  <c r="AZ309" i="1"/>
  <c r="BB309" i="1"/>
  <c r="AZ140" i="1"/>
  <c r="BB140" i="1"/>
  <c r="AZ116" i="1"/>
  <c r="BB116" i="1"/>
  <c r="AZ501" i="1"/>
  <c r="BB501" i="1"/>
  <c r="AZ493" i="1"/>
  <c r="BB493" i="1"/>
  <c r="AZ485" i="1"/>
  <c r="BB485" i="1"/>
  <c r="AZ477" i="1"/>
  <c r="BB477" i="1"/>
  <c r="AZ469" i="1"/>
  <c r="BB469" i="1"/>
  <c r="AZ461" i="1"/>
  <c r="BB461" i="1"/>
  <c r="AZ323" i="1"/>
  <c r="BB323" i="1"/>
  <c r="AZ315" i="1"/>
  <c r="BB315" i="1"/>
  <c r="AZ307" i="1"/>
  <c r="BB307" i="1"/>
  <c r="AZ158" i="1"/>
  <c r="BB158" i="1"/>
  <c r="AZ142" i="1"/>
  <c r="BB142" i="1"/>
  <c r="AZ134" i="1"/>
  <c r="BB134" i="1"/>
  <c r="AZ503" i="1"/>
  <c r="BB503" i="1"/>
  <c r="AZ495" i="1"/>
  <c r="BB495" i="1"/>
  <c r="AZ329" i="1"/>
  <c r="BB329" i="1"/>
  <c r="AZ321" i="1"/>
  <c r="BB321" i="1"/>
  <c r="AZ313" i="1"/>
  <c r="BB313" i="1"/>
  <c r="AZ160" i="1"/>
  <c r="BB160" i="1"/>
  <c r="AZ152" i="1"/>
  <c r="BB152" i="1"/>
  <c r="AZ104" i="1"/>
  <c r="BB104" i="1"/>
  <c r="AZ521" i="1"/>
  <c r="BB521" i="1"/>
  <c r="AZ513" i="1"/>
  <c r="BB513" i="1"/>
  <c r="AZ505" i="1"/>
  <c r="BB505" i="1"/>
  <c r="AZ497" i="1"/>
  <c r="BB497" i="1"/>
  <c r="AZ489" i="1"/>
  <c r="BB489" i="1"/>
  <c r="AZ481" i="1"/>
  <c r="BB481" i="1"/>
  <c r="AZ473" i="1"/>
  <c r="BB473" i="1"/>
  <c r="AZ465" i="1"/>
  <c r="BB465" i="1"/>
  <c r="AZ327" i="1"/>
  <c r="BB327" i="1"/>
  <c r="AZ319" i="1"/>
  <c r="BB319" i="1"/>
  <c r="AZ311" i="1"/>
  <c r="BB311" i="1"/>
  <c r="AZ130" i="1"/>
  <c r="BB130" i="1"/>
  <c r="AZ122" i="1"/>
  <c r="BB122" i="1"/>
  <c r="AZ39" i="1"/>
  <c r="BB39" i="1"/>
  <c r="BC39" i="1" s="1"/>
  <c r="AZ42" i="1"/>
  <c r="BB42" i="1"/>
  <c r="BC42" i="1" s="1"/>
  <c r="AZ43" i="1"/>
  <c r="BB43" i="1"/>
  <c r="BC43" i="1" s="1"/>
  <c r="AZ46" i="1"/>
  <c r="BB46" i="1"/>
  <c r="BC46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Y402" i="1"/>
  <c r="AZ402" i="1" s="1"/>
  <c r="BC402" i="1" s="1"/>
  <c r="AY338" i="1"/>
  <c r="AY451" i="1"/>
  <c r="AY326" i="1"/>
  <c r="AY274" i="1"/>
  <c r="AY290" i="1"/>
  <c r="AY306" i="1"/>
  <c r="AY334" i="1"/>
  <c r="AY350" i="1"/>
  <c r="AY366" i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Y509" i="1"/>
  <c r="AY487" i="1"/>
  <c r="AY471" i="1"/>
  <c r="AY410" i="1"/>
  <c r="AZ410" i="1" s="1"/>
  <c r="BC410" i="1" s="1"/>
  <c r="AY378" i="1"/>
  <c r="AY346" i="1"/>
  <c r="AY302" i="1"/>
  <c r="AY455" i="1"/>
  <c r="AY492" i="1"/>
  <c r="AZ492" i="1" s="1"/>
  <c r="BC492" i="1" s="1"/>
  <c r="AY428" i="1"/>
  <c r="AZ428" i="1" s="1"/>
  <c r="BC428" i="1" s="1"/>
  <c r="AY272" i="1"/>
  <c r="AY437" i="1"/>
  <c r="AY429" i="1"/>
  <c r="AY504" i="1"/>
  <c r="AZ504" i="1" s="1"/>
  <c r="BC504" i="1" s="1"/>
  <c r="AY418" i="1"/>
  <c r="AZ418" i="1" s="1"/>
  <c r="BC418" i="1" s="1"/>
  <c r="AY386" i="1"/>
  <c r="AY354" i="1"/>
  <c r="AY314" i="1"/>
  <c r="AY278" i="1"/>
  <c r="AY459" i="1"/>
  <c r="AY500" i="1"/>
  <c r="AZ500" i="1" s="1"/>
  <c r="BC500" i="1" s="1"/>
  <c r="AY310" i="1"/>
  <c r="AY282" i="1"/>
  <c r="AY298" i="1"/>
  <c r="AY322" i="1"/>
  <c r="AY342" i="1"/>
  <c r="AY358" i="1"/>
  <c r="AZ358" i="1" s="1"/>
  <c r="BC358" i="1" s="1"/>
  <c r="AY374" i="1"/>
  <c r="AY390" i="1"/>
  <c r="AY406" i="1"/>
  <c r="AZ406" i="1" s="1"/>
  <c r="BC406" i="1" s="1"/>
  <c r="AY422" i="1"/>
  <c r="AZ422" i="1" s="1"/>
  <c r="BC422" i="1" s="1"/>
  <c r="AY267" i="1"/>
  <c r="AY515" i="1"/>
  <c r="AZ515" i="1" s="1"/>
  <c r="BC515" i="1" s="1"/>
  <c r="AY475" i="1"/>
  <c r="AY511" i="1"/>
  <c r="AY479" i="1"/>
  <c r="AY463" i="1"/>
  <c r="AY394" i="1"/>
  <c r="AY362" i="1"/>
  <c r="AZ362" i="1" s="1"/>
  <c r="BC362" i="1" s="1"/>
  <c r="AY330" i="1"/>
  <c r="AY286" i="1"/>
  <c r="AZ286" i="1" l="1"/>
  <c r="BB286" i="1"/>
  <c r="AZ330" i="1"/>
  <c r="BB330" i="1"/>
  <c r="AZ394" i="1"/>
  <c r="BB394" i="1"/>
  <c r="AZ463" i="1"/>
  <c r="BB463" i="1"/>
  <c r="AZ479" i="1"/>
  <c r="BB479" i="1"/>
  <c r="AZ511" i="1"/>
  <c r="BB511" i="1"/>
  <c r="AZ475" i="1"/>
  <c r="BB475" i="1"/>
  <c r="AZ267" i="1"/>
  <c r="BB267" i="1"/>
  <c r="AZ390" i="1"/>
  <c r="BB390" i="1"/>
  <c r="AZ374" i="1"/>
  <c r="BB374" i="1"/>
  <c r="AZ342" i="1"/>
  <c r="BB342" i="1"/>
  <c r="AZ322" i="1"/>
  <c r="BB322" i="1"/>
  <c r="AZ298" i="1"/>
  <c r="BB298" i="1"/>
  <c r="AZ282" i="1"/>
  <c r="BB282" i="1"/>
  <c r="AZ310" i="1"/>
  <c r="BB310" i="1"/>
  <c r="AZ459" i="1"/>
  <c r="BB459" i="1"/>
  <c r="AZ278" i="1"/>
  <c r="BB278" i="1"/>
  <c r="AZ314" i="1"/>
  <c r="BB314" i="1"/>
  <c r="AZ354" i="1"/>
  <c r="BB354" i="1"/>
  <c r="AZ386" i="1"/>
  <c r="BB386" i="1"/>
  <c r="AZ429" i="1"/>
  <c r="BB429" i="1"/>
  <c r="AZ437" i="1"/>
  <c r="BB437" i="1"/>
  <c r="AZ272" i="1"/>
  <c r="BB272" i="1"/>
  <c r="AZ455" i="1"/>
  <c r="BB455" i="1"/>
  <c r="AZ302" i="1"/>
  <c r="BB302" i="1"/>
  <c r="AZ346" i="1"/>
  <c r="BB346" i="1"/>
  <c r="AZ378" i="1"/>
  <c r="BB378" i="1"/>
  <c r="AZ471" i="1"/>
  <c r="BB471" i="1"/>
  <c r="AZ487" i="1"/>
  <c r="BB487" i="1"/>
  <c r="AZ509" i="1"/>
  <c r="BB509" i="1"/>
  <c r="AZ467" i="1"/>
  <c r="BB467" i="1"/>
  <c r="AZ483" i="1"/>
  <c r="BB483" i="1"/>
  <c r="AZ441" i="1"/>
  <c r="BB441" i="1"/>
  <c r="AZ382" i="1"/>
  <c r="BB382" i="1"/>
  <c r="AZ366" i="1"/>
  <c r="BB366" i="1"/>
  <c r="AZ350" i="1"/>
  <c r="BB350" i="1"/>
  <c r="AZ334" i="1"/>
  <c r="BB334" i="1"/>
  <c r="AZ306" i="1"/>
  <c r="BB306" i="1"/>
  <c r="AZ290" i="1"/>
  <c r="BB290" i="1"/>
  <c r="AZ274" i="1"/>
  <c r="BB274" i="1"/>
  <c r="AZ326" i="1"/>
  <c r="BB326" i="1"/>
  <c r="AZ451" i="1"/>
  <c r="BB451" i="1"/>
  <c r="AZ338" i="1"/>
  <c r="BB338" i="1"/>
  <c r="AZ294" i="1"/>
  <c r="BB294" i="1"/>
  <c r="AZ445" i="1"/>
  <c r="BB445" i="1"/>
  <c r="AZ370" i="1"/>
  <c r="BB370" i="1"/>
  <c r="BC122" i="1"/>
  <c r="BC130" i="1"/>
  <c r="BC311" i="1"/>
  <c r="BC319" i="1"/>
  <c r="BC327" i="1"/>
  <c r="BC465" i="1"/>
  <c r="BC473" i="1"/>
  <c r="BC481" i="1"/>
  <c r="BC489" i="1"/>
  <c r="BC497" i="1"/>
  <c r="BC505" i="1"/>
  <c r="BC513" i="1"/>
  <c r="BC521" i="1"/>
  <c r="L600" i="2" s="1"/>
  <c r="BC104" i="1"/>
  <c r="BC152" i="1"/>
  <c r="BC160" i="1"/>
  <c r="BC313" i="1"/>
  <c r="BC321" i="1"/>
  <c r="BC329" i="1"/>
  <c r="BC495" i="1"/>
  <c r="BC503" i="1"/>
  <c r="BC134" i="1"/>
  <c r="BC142" i="1"/>
  <c r="BC158" i="1"/>
  <c r="BC307" i="1"/>
  <c r="BC315" i="1"/>
  <c r="BC323" i="1"/>
  <c r="BC461" i="1"/>
  <c r="BC469" i="1"/>
  <c r="BC477" i="1"/>
  <c r="BC485" i="1"/>
  <c r="BC493" i="1"/>
  <c r="BC501" i="1"/>
  <c r="BC116" i="1"/>
  <c r="BC140" i="1"/>
  <c r="BC309" i="1"/>
  <c r="BC317" i="1"/>
  <c r="BC325" i="1"/>
  <c r="BC331" i="1"/>
  <c r="BC491" i="1"/>
  <c r="BC499" i="1"/>
  <c r="BC507" i="1"/>
  <c r="BC1179" i="1"/>
  <c r="BC1155" i="1"/>
  <c r="BC1139" i="1"/>
  <c r="BC1115" i="1"/>
  <c r="BC1091" i="1"/>
  <c r="BC1075" i="1"/>
  <c r="BC1059" i="1"/>
  <c r="BC1035" i="1"/>
  <c r="BC1003" i="1"/>
  <c r="BC1200" i="1"/>
  <c r="BC1176" i="1"/>
  <c r="BC1168" i="1"/>
  <c r="BC1152" i="1"/>
  <c r="BC1136" i="1"/>
  <c r="BC1112" i="1"/>
  <c r="BC1088" i="1"/>
  <c r="BC1072" i="1"/>
  <c r="BC1056" i="1"/>
  <c r="BC1032" i="1"/>
  <c r="BC1000" i="1"/>
  <c r="BC984" i="1"/>
  <c r="BC944" i="1"/>
  <c r="BC920" i="1"/>
  <c r="BC896" i="1"/>
  <c r="L885" i="2" s="1"/>
  <c r="BC872" i="1"/>
  <c r="L869" i="2" s="1"/>
  <c r="BC848" i="1"/>
  <c r="L852" i="2" s="1"/>
  <c r="BC824" i="1"/>
  <c r="BC816" i="1"/>
  <c r="BC808" i="1"/>
  <c r="BC800" i="1"/>
  <c r="BC792" i="1"/>
  <c r="BC784" i="1"/>
  <c r="BC776" i="1"/>
  <c r="BC768" i="1"/>
  <c r="BC760" i="1"/>
  <c r="L775" i="2" s="1"/>
  <c r="BC752" i="1"/>
  <c r="L767" i="2" s="1"/>
  <c r="BC744" i="1"/>
  <c r="L759" i="2" s="1"/>
  <c r="BC736" i="1"/>
  <c r="L751" i="2" s="1"/>
  <c r="BC728" i="1"/>
  <c r="L743" i="2" s="1"/>
  <c r="BC720" i="1"/>
  <c r="L735" i="2" s="1"/>
  <c r="BC712" i="1"/>
  <c r="L727" i="2" s="1"/>
  <c r="BC664" i="1"/>
  <c r="BC640" i="1"/>
  <c r="BC616" i="1"/>
  <c r="BC592" i="1"/>
  <c r="L646" i="2" s="1"/>
  <c r="BC575" i="1"/>
  <c r="L636" i="2" s="1"/>
  <c r="BC977" i="1"/>
  <c r="BC953" i="1"/>
  <c r="BC929" i="1"/>
  <c r="BC905" i="1"/>
  <c r="L890" i="2" s="1"/>
  <c r="BC881" i="1"/>
  <c r="L874" i="2" s="1"/>
  <c r="BC857" i="1"/>
  <c r="L858" i="2" s="1"/>
  <c r="BC833" i="1"/>
  <c r="L842" i="2" s="1"/>
  <c r="BC705" i="1"/>
  <c r="L719" i="2" s="1"/>
  <c r="BC697" i="1"/>
  <c r="BC673" i="1"/>
  <c r="BC649" i="1"/>
  <c r="BC625" i="1"/>
  <c r="BC601" i="1"/>
  <c r="L653" i="2" s="1"/>
  <c r="BC585" i="1"/>
  <c r="BC578" i="1"/>
  <c r="BC554" i="1"/>
  <c r="L622" i="2" s="1"/>
  <c r="BC530" i="1"/>
  <c r="L606" i="2" s="1"/>
  <c r="BC518" i="1"/>
  <c r="L598" i="2" s="1"/>
  <c r="BC457" i="1"/>
  <c r="BC449" i="1"/>
  <c r="L533" i="2" s="1"/>
  <c r="BC433" i="1"/>
  <c r="L517" i="2" s="1"/>
  <c r="BC425" i="1"/>
  <c r="L509" i="2" s="1"/>
  <c r="BC417" i="1"/>
  <c r="L501" i="2" s="1"/>
  <c r="BC409" i="1"/>
  <c r="L493" i="2" s="1"/>
  <c r="BC401" i="1"/>
  <c r="L485" i="2" s="1"/>
  <c r="BC385" i="1"/>
  <c r="L464" i="2" s="1"/>
  <c r="BC377" i="1"/>
  <c r="L453" i="2" s="1"/>
  <c r="BC353" i="1"/>
  <c r="BC345" i="1"/>
  <c r="BC337" i="1"/>
  <c r="BC324" i="1"/>
  <c r="BC308" i="1"/>
  <c r="BC299" i="1"/>
  <c r="BC291" i="1"/>
  <c r="BC283" i="1"/>
  <c r="BC275" i="1"/>
  <c r="BC259" i="1"/>
  <c r="L263" i="2" s="1"/>
  <c r="BC251" i="1"/>
  <c r="L247" i="2" s="1"/>
  <c r="BC243" i="1"/>
  <c r="L231" i="2" s="1"/>
  <c r="BC235" i="1"/>
  <c r="L216" i="2" s="1"/>
  <c r="BC551" i="1"/>
  <c r="L620" i="2" s="1"/>
  <c r="BC527" i="1"/>
  <c r="L605" i="2" s="1"/>
  <c r="BC266" i="1"/>
  <c r="BC258" i="1"/>
  <c r="L262" i="2" s="1"/>
  <c r="BC250" i="1"/>
  <c r="L246" i="2" s="1"/>
  <c r="BC242" i="1"/>
  <c r="L229" i="2" s="1"/>
  <c r="BC234" i="1"/>
  <c r="L214" i="2" s="1"/>
  <c r="BC113" i="1"/>
  <c r="BC125" i="1"/>
  <c r="BC232" i="1"/>
  <c r="L210" i="2" s="1"/>
  <c r="BC240" i="1"/>
  <c r="L226" i="2" s="1"/>
  <c r="BC248" i="1"/>
  <c r="L241" i="2" s="1"/>
  <c r="BC256" i="1"/>
  <c r="L257" i="2" s="1"/>
  <c r="BC264" i="1"/>
  <c r="L273" i="2" s="1"/>
  <c r="BC280" i="1"/>
  <c r="BC288" i="1"/>
  <c r="BC296" i="1"/>
  <c r="BC304" i="1"/>
  <c r="BC332" i="1"/>
  <c r="BC340" i="1"/>
  <c r="BC348" i="1"/>
  <c r="BC380" i="1"/>
  <c r="L460" i="2" s="1"/>
  <c r="BC388" i="1"/>
  <c r="L470" i="2" s="1"/>
  <c r="BC524" i="1"/>
  <c r="L603" i="2" s="1"/>
  <c r="BC533" i="1"/>
  <c r="L608" i="2" s="1"/>
  <c r="BC265" i="1"/>
  <c r="L275" i="2" s="1"/>
  <c r="BC273" i="1"/>
  <c r="BC281" i="1"/>
  <c r="BC289" i="1"/>
  <c r="BC297" i="1"/>
  <c r="BC305" i="1"/>
  <c r="BC320" i="1"/>
  <c r="BC335" i="1"/>
  <c r="BC343" i="1"/>
  <c r="BC351" i="1"/>
  <c r="BC359" i="1"/>
  <c r="BC375" i="1"/>
  <c r="L449" i="2" s="1"/>
  <c r="BC399" i="1"/>
  <c r="L484" i="2" s="1"/>
  <c r="BC407" i="1"/>
  <c r="L491" i="2" s="1"/>
  <c r="BC415" i="1"/>
  <c r="L499" i="2" s="1"/>
  <c r="BC423" i="1"/>
  <c r="L507" i="2" s="1"/>
  <c r="BC431" i="1"/>
  <c r="L515" i="2" s="1"/>
  <c r="BC439" i="1"/>
  <c r="L523" i="2" s="1"/>
  <c r="BC536" i="1"/>
  <c r="L610" i="2" s="1"/>
  <c r="BC560" i="1"/>
  <c r="L627" i="2" s="1"/>
  <c r="BC607" i="1"/>
  <c r="L656" i="2" s="1"/>
  <c r="BC631" i="1"/>
  <c r="BC655" i="1"/>
  <c r="BC679" i="1"/>
  <c r="BC687" i="1"/>
  <c r="BC839" i="1"/>
  <c r="L847" i="2" s="1"/>
  <c r="BC863" i="1"/>
  <c r="L862" i="2" s="1"/>
  <c r="BC887" i="1"/>
  <c r="L878" i="2" s="1"/>
  <c r="BC911" i="1"/>
  <c r="L895" i="2" s="1"/>
  <c r="BC935" i="1"/>
  <c r="BC959" i="1"/>
  <c r="BC967" i="1"/>
  <c r="BC557" i="1"/>
  <c r="L624" i="2" s="1"/>
  <c r="BC598" i="1"/>
  <c r="L650" i="2" s="1"/>
  <c r="BC614" i="1"/>
  <c r="BC622" i="1"/>
  <c r="BC646" i="1"/>
  <c r="BC670" i="1"/>
  <c r="BC694" i="1"/>
  <c r="BC710" i="1"/>
  <c r="L726" i="2" s="1"/>
  <c r="BC718" i="1"/>
  <c r="L733" i="2" s="1"/>
  <c r="BC726" i="1"/>
  <c r="L741" i="2" s="1"/>
  <c r="BC734" i="1"/>
  <c r="L749" i="2" s="1"/>
  <c r="BC742" i="1"/>
  <c r="L757" i="2" s="1"/>
  <c r="BC750" i="1"/>
  <c r="L765" i="2" s="1"/>
  <c r="BC758" i="1"/>
  <c r="L774" i="2" s="1"/>
  <c r="BC766" i="1"/>
  <c r="BC774" i="1"/>
  <c r="BC782" i="1"/>
  <c r="BC790" i="1"/>
  <c r="BC798" i="1"/>
  <c r="BC806" i="1"/>
  <c r="BC814" i="1"/>
  <c r="BC822" i="1"/>
  <c r="BC830" i="1"/>
  <c r="L840" i="2" s="1"/>
  <c r="BC854" i="1"/>
  <c r="L856" i="2" s="1"/>
  <c r="BC878" i="1"/>
  <c r="L872" i="2" s="1"/>
  <c r="BC902" i="1"/>
  <c r="L889" i="2" s="1"/>
  <c r="BC926" i="1"/>
  <c r="BC950" i="1"/>
  <c r="BC974" i="1"/>
  <c r="BC990" i="1"/>
  <c r="BC1006" i="1"/>
  <c r="BC1038" i="1"/>
  <c r="BC1062" i="1"/>
  <c r="BC1078" i="1"/>
  <c r="BC1094" i="1"/>
  <c r="BC1118" i="1"/>
  <c r="BC1126" i="1"/>
  <c r="BC1142" i="1"/>
  <c r="BC1158" i="1"/>
  <c r="BC1182" i="1"/>
  <c r="BC1009" i="1"/>
  <c r="BC1025" i="1"/>
  <c r="BC1041" i="1"/>
  <c r="BC1065" i="1"/>
  <c r="BC1097" i="1"/>
  <c r="BC1129" i="1"/>
  <c r="BC1145" i="1"/>
  <c r="BC1161" i="1"/>
  <c r="BC1185" i="1"/>
  <c r="BC1201" i="1"/>
  <c r="BC238" i="1"/>
  <c r="L223" i="2" s="1"/>
  <c r="BC254" i="1"/>
  <c r="L253" i="2" s="1"/>
  <c r="BC270" i="1"/>
  <c r="BC539" i="1"/>
  <c r="L612" i="2" s="1"/>
  <c r="BC123" i="1"/>
  <c r="BC155" i="1"/>
  <c r="BC231" i="1"/>
  <c r="L208" i="2" s="1"/>
  <c r="BC247" i="1"/>
  <c r="L239" i="2" s="1"/>
  <c r="BC263" i="1"/>
  <c r="L272" i="2" s="1"/>
  <c r="BC279" i="1"/>
  <c r="BC295" i="1"/>
  <c r="BC316" i="1"/>
  <c r="BC341" i="1"/>
  <c r="BC389" i="1"/>
  <c r="L472" i="2" s="1"/>
  <c r="BC405" i="1"/>
  <c r="L489" i="2" s="1"/>
  <c r="BC421" i="1"/>
  <c r="L506" i="2" s="1"/>
  <c r="BC453" i="1"/>
  <c r="BC566" i="1"/>
  <c r="L630" i="2" s="1"/>
  <c r="BC582" i="1"/>
  <c r="L641" i="2" s="1"/>
  <c r="BC661" i="1"/>
  <c r="BC869" i="1"/>
  <c r="L866" i="2" s="1"/>
  <c r="BC917" i="1"/>
  <c r="L898" i="2" s="1"/>
  <c r="BC981" i="1"/>
  <c r="BC563" i="1"/>
  <c r="L628" i="2" s="1"/>
  <c r="BC579" i="1"/>
  <c r="BC628" i="1"/>
  <c r="BC676" i="1"/>
  <c r="BC708" i="1"/>
  <c r="L724" i="2" s="1"/>
  <c r="BC724" i="1"/>
  <c r="L739" i="2" s="1"/>
  <c r="BC740" i="1"/>
  <c r="L755" i="2" s="1"/>
  <c r="BC756" i="1"/>
  <c r="L771" i="2" s="1"/>
  <c r="BC772" i="1"/>
  <c r="BC788" i="1"/>
  <c r="BC804" i="1"/>
  <c r="BC820" i="1"/>
  <c r="BC836" i="1"/>
  <c r="L845" i="2" s="1"/>
  <c r="BC884" i="1"/>
  <c r="L876" i="2" s="1"/>
  <c r="BC932" i="1"/>
  <c r="BC964" i="1"/>
  <c r="BC1012" i="1"/>
  <c r="BC1028" i="1"/>
  <c r="BC1044" i="1"/>
  <c r="BC1188" i="1"/>
  <c r="BC991" i="1"/>
  <c r="BC1071" i="1"/>
  <c r="BC1103" i="1"/>
  <c r="BC1119" i="1"/>
  <c r="BC101" i="1"/>
  <c r="L52" i="2" s="1"/>
  <c r="BC236" i="1"/>
  <c r="L218" i="2" s="1"/>
  <c r="BC244" i="1"/>
  <c r="L233" i="2" s="1"/>
  <c r="BC252" i="1"/>
  <c r="L249" i="2" s="1"/>
  <c r="BC260" i="1"/>
  <c r="L265" i="2" s="1"/>
  <c r="BC268" i="1"/>
  <c r="BC276" i="1"/>
  <c r="BC284" i="1"/>
  <c r="BC292" i="1"/>
  <c r="BC300" i="1"/>
  <c r="BC336" i="1"/>
  <c r="BC344" i="1"/>
  <c r="BC352" i="1"/>
  <c r="BC360" i="1"/>
  <c r="BC368" i="1"/>
  <c r="BC376" i="1"/>
  <c r="L451" i="2" s="1"/>
  <c r="BC545" i="1"/>
  <c r="L616" i="2" s="1"/>
  <c r="BC261" i="1"/>
  <c r="L267" i="2" s="1"/>
  <c r="BC269" i="1"/>
  <c r="BC277" i="1"/>
  <c r="BC285" i="1"/>
  <c r="BC293" i="1"/>
  <c r="BC301" i="1"/>
  <c r="BC312" i="1"/>
  <c r="BC328" i="1"/>
  <c r="BC339" i="1"/>
  <c r="BC347" i="1"/>
  <c r="BC355" i="1"/>
  <c r="BC363" i="1"/>
  <c r="BC379" i="1"/>
  <c r="L457" i="2" s="1"/>
  <c r="BC387" i="1"/>
  <c r="L468" i="2" s="1"/>
  <c r="BC395" i="1"/>
  <c r="L479" i="2" s="1"/>
  <c r="BC403" i="1"/>
  <c r="L487" i="2" s="1"/>
  <c r="BC411" i="1"/>
  <c r="L495" i="2" s="1"/>
  <c r="BC419" i="1"/>
  <c r="L503" i="2" s="1"/>
  <c r="BC427" i="1"/>
  <c r="L511" i="2" s="1"/>
  <c r="BC435" i="1"/>
  <c r="L520" i="2" s="1"/>
  <c r="BC443" i="1"/>
  <c r="L527" i="2" s="1"/>
  <c r="BC548" i="1"/>
  <c r="L618" i="2" s="1"/>
  <c r="BC572" i="1"/>
  <c r="L634" i="2" s="1"/>
  <c r="BC595" i="1"/>
  <c r="L648" i="2" s="1"/>
  <c r="BC619" i="1"/>
  <c r="BC643" i="1"/>
  <c r="BC667" i="1"/>
  <c r="BC683" i="1"/>
  <c r="BC691" i="1"/>
  <c r="BC851" i="1"/>
  <c r="L854" i="2" s="1"/>
  <c r="BC875" i="1"/>
  <c r="L870" i="2" s="1"/>
  <c r="BC899" i="1"/>
  <c r="L886" i="2" s="1"/>
  <c r="BC923" i="1"/>
  <c r="BC947" i="1"/>
  <c r="BC987" i="1"/>
  <c r="BC569" i="1"/>
  <c r="L632" i="2" s="1"/>
  <c r="BC586" i="1"/>
  <c r="BC610" i="1"/>
  <c r="BC634" i="1"/>
  <c r="BC658" i="1"/>
  <c r="BC690" i="1"/>
  <c r="BC706" i="1"/>
  <c r="L721" i="2" s="1"/>
  <c r="BC714" i="1"/>
  <c r="L729" i="2" s="1"/>
  <c r="BC722" i="1"/>
  <c r="L737" i="2" s="1"/>
  <c r="BC730" i="1"/>
  <c r="L745" i="2" s="1"/>
  <c r="BC738" i="1"/>
  <c r="L753" i="2" s="1"/>
  <c r="BC746" i="1"/>
  <c r="L762" i="2" s="1"/>
  <c r="BC754" i="1"/>
  <c r="L769" i="2" s="1"/>
  <c r="BC762" i="1"/>
  <c r="L777" i="2" s="1"/>
  <c r="BC770" i="1"/>
  <c r="BC778" i="1"/>
  <c r="BC786" i="1"/>
  <c r="BC794" i="1"/>
  <c r="BC802" i="1"/>
  <c r="BC810" i="1"/>
  <c r="BC818" i="1"/>
  <c r="BC842" i="1"/>
  <c r="L848" i="2" s="1"/>
  <c r="BC866" i="1"/>
  <c r="L864" i="2" s="1"/>
  <c r="BC890" i="1"/>
  <c r="L880" i="2" s="1"/>
  <c r="BC914" i="1"/>
  <c r="L896" i="2" s="1"/>
  <c r="BC938" i="1"/>
  <c r="BC970" i="1"/>
  <c r="BC994" i="1"/>
  <c r="BC1018" i="1"/>
  <c r="BC1050" i="1"/>
  <c r="BC1082" i="1"/>
  <c r="BC1106" i="1"/>
  <c r="BC1122" i="1"/>
  <c r="BC1194" i="1"/>
  <c r="BC997" i="1"/>
  <c r="BC1021" i="1"/>
  <c r="BC1053" i="1"/>
  <c r="BC1085" i="1"/>
  <c r="BC1109" i="1"/>
  <c r="BC1125" i="1"/>
  <c r="BC1149" i="1"/>
  <c r="BC1173" i="1"/>
  <c r="BC1197" i="1"/>
  <c r="BC1205" i="1"/>
  <c r="BC246" i="1"/>
  <c r="L237" i="2" s="1"/>
  <c r="BC107" i="1"/>
  <c r="BC239" i="1"/>
  <c r="L225" i="2" s="1"/>
  <c r="BC255" i="1"/>
  <c r="L255" i="2" s="1"/>
  <c r="BC271" i="1"/>
  <c r="BC287" i="1"/>
  <c r="BC303" i="1"/>
  <c r="BC333" i="1"/>
  <c r="BC349" i="1"/>
  <c r="BC365" i="1"/>
  <c r="BC381" i="1"/>
  <c r="BC397" i="1"/>
  <c r="L482" i="2" s="1"/>
  <c r="BC413" i="1"/>
  <c r="L497" i="2" s="1"/>
  <c r="BC542" i="1"/>
  <c r="L614" i="2" s="1"/>
  <c r="BC589" i="1"/>
  <c r="L644" i="2" s="1"/>
  <c r="BC637" i="1"/>
  <c r="BC845" i="1"/>
  <c r="L850" i="2" s="1"/>
  <c r="BC893" i="1"/>
  <c r="L883" i="2" s="1"/>
  <c r="BC941" i="1"/>
  <c r="BC973" i="1"/>
  <c r="BC604" i="1"/>
  <c r="L654" i="2" s="1"/>
  <c r="BC652" i="1"/>
  <c r="BC700" i="1"/>
  <c r="BC716" i="1"/>
  <c r="L731" i="2" s="1"/>
  <c r="BC732" i="1"/>
  <c r="L748" i="2" s="1"/>
  <c r="BC748" i="1"/>
  <c r="L764" i="2" s="1"/>
  <c r="BC764" i="1"/>
  <c r="BC780" i="1"/>
  <c r="BC796" i="1"/>
  <c r="BC812" i="1"/>
  <c r="BC860" i="1"/>
  <c r="L860" i="2" s="1"/>
  <c r="BC908" i="1"/>
  <c r="L892" i="2" s="1"/>
  <c r="BC956" i="1"/>
  <c r="BC1068" i="1"/>
  <c r="BC1100" i="1"/>
  <c r="BC1132" i="1"/>
  <c r="BC1164" i="1"/>
  <c r="BC1015" i="1"/>
  <c r="BC1047" i="1"/>
  <c r="BC1079" i="1"/>
  <c r="BC1191" i="1"/>
  <c r="BC447" i="1"/>
  <c r="L531" i="2" s="1"/>
  <c r="BC9" i="1"/>
  <c r="BC17" i="1"/>
  <c r="BC33" i="1"/>
  <c r="BC51" i="1"/>
  <c r="BC67" i="1"/>
  <c r="BC83" i="1"/>
  <c r="BC87" i="1"/>
  <c r="BC24" i="1"/>
  <c r="BC28" i="1"/>
  <c r="BC72" i="1"/>
  <c r="BC80" i="1"/>
  <c r="L35" i="2" s="1"/>
  <c r="BC13" i="1"/>
  <c r="BC21" i="1"/>
  <c r="BC29" i="1"/>
  <c r="BC47" i="1"/>
  <c r="L20" i="2" s="1"/>
  <c r="BC57" i="1"/>
  <c r="BC65" i="1"/>
  <c r="BC73" i="1"/>
  <c r="BC77" i="1"/>
  <c r="L33" i="2" s="1"/>
  <c r="BC85" i="1"/>
  <c r="BC89" i="1"/>
  <c r="BC93" i="1"/>
  <c r="BC10" i="1"/>
  <c r="BC30" i="1"/>
  <c r="BC52" i="1"/>
  <c r="BC92" i="1"/>
  <c r="BC318" i="1"/>
  <c r="BC31" i="1"/>
  <c r="BC15" i="1"/>
  <c r="BC141" i="1"/>
  <c r="BC192" i="1"/>
  <c r="BC208" i="1"/>
  <c r="BC233" i="1"/>
  <c r="L212" i="2" s="1"/>
  <c r="BC249" i="1"/>
  <c r="L243" i="2" s="1"/>
  <c r="BC169" i="1"/>
  <c r="BC98" i="1"/>
  <c r="L50" i="2" s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L235" i="2" s="1"/>
  <c r="BC153" i="1"/>
  <c r="BC262" i="1"/>
  <c r="L269" i="2" s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L227" i="2" s="1"/>
  <c r="BC257" i="1"/>
  <c r="L260" i="2" s="1"/>
  <c r="BC137" i="1"/>
  <c r="BC106" i="1"/>
  <c r="BC102" i="1"/>
  <c r="BC124" i="1"/>
  <c r="BC187" i="1"/>
  <c r="BC115" i="1"/>
  <c r="BC161" i="1"/>
  <c r="BC133" i="1"/>
  <c r="BC165" i="1"/>
  <c r="BC204" i="1"/>
  <c r="BC237" i="1"/>
  <c r="L220" i="2" s="1"/>
  <c r="BC253" i="1"/>
  <c r="L251" i="2" s="1"/>
  <c r="BC94" i="1"/>
  <c r="BC40" i="1"/>
  <c r="BC82" i="1"/>
  <c r="L37" i="2" s="1"/>
  <c r="BC23" i="1"/>
  <c r="BC54" i="1"/>
  <c r="BC70" i="1"/>
  <c r="BC86" i="1"/>
  <c r="BC19" i="1"/>
  <c r="BC35" i="1"/>
  <c r="BC62" i="1"/>
  <c r="BC78" i="1"/>
  <c r="BC27" i="1"/>
  <c r="L643" i="2" l="1"/>
  <c r="L638" i="2"/>
  <c r="L24" i="2"/>
  <c r="L8" i="2"/>
  <c r="L22" i="2"/>
  <c r="BC370" i="1"/>
  <c r="BC445" i="1"/>
  <c r="L529" i="2" s="1"/>
  <c r="BC294" i="1"/>
  <c r="BC338" i="1"/>
  <c r="BC451" i="1"/>
  <c r="L535" i="2" s="1"/>
  <c r="BC326" i="1"/>
  <c r="BC274" i="1"/>
  <c r="BC290" i="1"/>
  <c r="BC306" i="1"/>
  <c r="BC334" i="1"/>
  <c r="BC350" i="1"/>
  <c r="BC366" i="1"/>
  <c r="BC382" i="1"/>
  <c r="L462" i="2" s="1"/>
  <c r="BC441" i="1"/>
  <c r="L525" i="2" s="1"/>
  <c r="BC483" i="1"/>
  <c r="BC467" i="1"/>
  <c r="BC509" i="1"/>
  <c r="BC487" i="1"/>
  <c r="BC471" i="1"/>
  <c r="BC378" i="1"/>
  <c r="L455" i="2" s="1"/>
  <c r="BC346" i="1"/>
  <c r="BC302" i="1"/>
  <c r="BC455" i="1"/>
  <c r="BC272" i="1"/>
  <c r="BC437" i="1"/>
  <c r="L522" i="2" s="1"/>
  <c r="BC429" i="1"/>
  <c r="L513" i="2" s="1"/>
  <c r="BC386" i="1"/>
  <c r="L466" i="2" s="1"/>
  <c r="BC354" i="1"/>
  <c r="BC314" i="1"/>
  <c r="BC278" i="1"/>
  <c r="BC459" i="1"/>
  <c r="BC310" i="1"/>
  <c r="BC282" i="1"/>
  <c r="BC298" i="1"/>
  <c r="BC322" i="1"/>
  <c r="BC342" i="1"/>
  <c r="BC374" i="1"/>
  <c r="BC390" i="1"/>
  <c r="L474" i="2" s="1"/>
  <c r="BC267" i="1"/>
  <c r="BC475" i="1"/>
  <c r="BC511" i="1"/>
  <c r="BC479" i="1"/>
  <c r="BC463" i="1"/>
  <c r="BC394" i="1"/>
  <c r="L477" i="2" s="1"/>
  <c r="BC330" i="1"/>
  <c r="BC286" i="1"/>
  <c r="C7" i="5"/>
  <c r="K2" i="2"/>
  <c r="D7" i="5" s="1"/>
  <c r="E7" i="5" l="1"/>
</calcChain>
</file>

<file path=xl/sharedStrings.xml><?xml version="1.0" encoding="utf-8"?>
<sst xmlns="http://schemas.openxmlformats.org/spreadsheetml/2006/main" count="13761" uniqueCount="179">
  <si>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</si>
  <si>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</si>
  <si>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</si>
  <si>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</si>
  <si>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</si>
  <si>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</si>
  <si>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</si>
  <si>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</si>
  <si>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</si>
  <si>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</si>
  <si>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</si>
  <si>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Intereses Resarcitorios</t>
  </si>
  <si>
    <t>Obligaciones Previsionales</t>
  </si>
  <si>
    <t>Empleador-Aportes Seg. Social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</si>
  <si>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</si>
  <si>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</si>
  <si>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</si>
  <si>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</si>
  <si>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</si>
  <si>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</si>
  <si>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Pagado</t>
  </si>
  <si>
    <t>Pendiente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</si>
  <si>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</si>
  <si>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</si>
  <si>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</si>
  <si>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</si>
  <si>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</si>
  <si>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</si>
  <si>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</si>
  <si>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</si>
  <si>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-</t>
  </si>
  <si>
    <t>%</t>
  </si>
  <si>
    <t>Contrib prendiente de pago</t>
  </si>
  <si>
    <t>Concepto</t>
  </si>
  <si>
    <t>Periodo</t>
  </si>
  <si>
    <t>Valor imputable cuota</t>
  </si>
  <si>
    <t>Cuotas Plan de Pago</t>
  </si>
  <si>
    <t>Bp-Acciones O Participaciones</t>
  </si>
  <si>
    <t>2019/6</t>
  </si>
  <si>
    <t>2019/7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</si>
  <si>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</si>
  <si>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</si>
  <si>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</si>
  <si>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</si>
  <si>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</si>
  <si>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</si>
  <si>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</si>
  <si>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</si>
  <si>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</si>
  <si>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</si>
  <si>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</si>
  <si>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</si>
  <si>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</si>
  <si>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</si>
  <si>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</si>
  <si>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</si>
  <si>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</si>
  <si>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</si>
  <si>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</si>
  <si>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</si>
  <si>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</si>
  <si>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</si>
  <si>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Bonificación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</si>
  <si>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</si>
  <si>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</si>
  <si>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</si>
  <si>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</si>
  <si>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</si>
  <si>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</si>
  <si>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</si>
  <si>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</si>
  <si>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</si>
  <si>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</si>
  <si>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</si>
  <si>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</si>
  <si>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</si>
  <si>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</si>
  <si>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</si>
  <si>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</si>
  <si>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</si>
  <si>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</si>
  <si>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</si>
  <si>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</si>
  <si>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</si>
  <si>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</si>
  <si>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M446970</t>
  </si>
  <si>
    <t>LOGISTICA Y MINERIA S.A.</t>
  </si>
  <si>
    <t>30-71573326-5</t>
  </si>
  <si>
    <t>28507950-30094165582201</t>
  </si>
  <si>
    <t>2019/8</t>
  </si>
  <si>
    <t>No Pagado</t>
  </si>
  <si>
    <t>2019/9</t>
  </si>
  <si>
    <t>2019/10</t>
  </si>
  <si>
    <t>2019/11</t>
  </si>
  <si>
    <t>Detalle de Obligaciones Regularizadas - Obligaciones Impositivas</t>
  </si>
  <si>
    <t>2017/0</t>
  </si>
  <si>
    <t>2018/4</t>
  </si>
  <si>
    <t>2018/5</t>
  </si>
  <si>
    <t>2019/5</t>
  </si>
  <si>
    <t>Ref.</t>
  </si>
  <si>
    <t>2018/0</t>
  </si>
  <si>
    <t>L995348</t>
  </si>
  <si>
    <t>L995349</t>
  </si>
  <si>
    <t>L995350</t>
  </si>
  <si>
    <t>L995351</t>
  </si>
  <si>
    <t>L995352</t>
  </si>
  <si>
    <t>L995353</t>
  </si>
  <si>
    <t>L995354</t>
  </si>
  <si>
    <t>L995355</t>
  </si>
  <si>
    <t>L995356</t>
  </si>
  <si>
    <t>L995357</t>
  </si>
  <si>
    <t>L995358</t>
  </si>
  <si>
    <t>L995359</t>
  </si>
  <si>
    <t>L995360</t>
  </si>
  <si>
    <t>L995361</t>
  </si>
  <si>
    <t>L995362</t>
  </si>
  <si>
    <t>L995363</t>
  </si>
  <si>
    <t>L995364</t>
  </si>
  <si>
    <t>L995365</t>
  </si>
  <si>
    <t>L995366</t>
  </si>
  <si>
    <t>M529053</t>
  </si>
  <si>
    <t>2019/12</t>
  </si>
  <si>
    <t>Capital</t>
  </si>
  <si>
    <t>Interés Financiero</t>
  </si>
  <si>
    <t>Interés Resarcitorio</t>
  </si>
  <si>
    <t>M662507</t>
  </si>
  <si>
    <t>M988736</t>
  </si>
  <si>
    <t>Pendient</t>
  </si>
  <si>
    <t>M988804</t>
  </si>
  <si>
    <t>Declaro que los datos de este formulario son correctos y completos y que he confeccionado la presente a través de la transacción habilitada a tal fin por esta Administración Federal, sin omitir ni falsear dato alguno que deba contener, siendo fiel expresión de la verdad.</t>
  </si>
  <si>
    <t>N103957</t>
  </si>
  <si>
    <t>N103917</t>
  </si>
  <si>
    <t>Dj Seg. Soc. Sipa Dto. 332</t>
  </si>
  <si>
    <t>2020/3</t>
  </si>
  <si>
    <t>N104123</t>
  </si>
  <si>
    <t>N705367</t>
  </si>
  <si>
    <t>N705432</t>
  </si>
  <si>
    <t>N705231</t>
  </si>
  <si>
    <t>N814094</t>
  </si>
  <si>
    <t>Iva</t>
  </si>
  <si>
    <t>Multa Automatica</t>
  </si>
  <si>
    <t>Dj Seg. Soc. No Sipa Dto. 332</t>
  </si>
  <si>
    <t>2019/0</t>
  </si>
  <si>
    <t>2020/2</t>
  </si>
  <si>
    <t>2020/1</t>
  </si>
  <si>
    <t>2020/5</t>
  </si>
  <si>
    <t>2020/6</t>
  </si>
  <si>
    <t>2020/4</t>
  </si>
  <si>
    <t>N814044</t>
  </si>
  <si>
    <t>O643173</t>
  </si>
  <si>
    <t>2020/11</t>
  </si>
  <si>
    <t>O791734</t>
  </si>
  <si>
    <t>$ 618.488,63</t>
  </si>
  <si>
    <t>2021/1</t>
  </si>
  <si>
    <t>2021/2</t>
  </si>
  <si>
    <t>P447082</t>
  </si>
  <si>
    <t>$856707,65</t>
  </si>
  <si>
    <t>2021/7</t>
  </si>
  <si>
    <t>2021/8</t>
  </si>
  <si>
    <t>P748757</t>
  </si>
  <si>
    <t>2021/12</t>
  </si>
  <si>
    <t>Q180093</t>
  </si>
  <si>
    <t>LOGISTICA Y MINERIA S.A.,</t>
  </si>
  <si>
    <t>Pago a Cuenta</t>
  </si>
  <si>
    <t>2020/0</t>
  </si>
  <si>
    <t>2021/5</t>
  </si>
  <si>
    <t>Q368504</t>
  </si>
  <si>
    <t>2022/2</t>
  </si>
  <si>
    <t>Q873230</t>
  </si>
  <si>
    <t>Ganancias Sociedades</t>
  </si>
  <si>
    <t>2021/0</t>
  </si>
  <si>
    <t>2022/5</t>
  </si>
  <si>
    <t>2022/7</t>
  </si>
  <si>
    <t>R138608</t>
  </si>
  <si>
    <t>2022/10</t>
  </si>
  <si>
    <t>R202589</t>
  </si>
  <si>
    <t>2022/11</t>
  </si>
  <si>
    <t>R470668</t>
  </si>
  <si>
    <t>2023/3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</si>
</sst>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8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9"/>
      <color rgb="FF333333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19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CDDC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94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7" fillId="10" borderId="7" xfId="2" applyFont="1" applyFill="1" applyBorder="1" applyAlignment="1" applyProtection="1">
      <alignment horizontal="center" vertical="center"/>
      <protection locked="0"/>
    </xf>
    <xf numFmtId="14" fontId="7" fillId="10" borderId="7" xfId="0" applyNumberFormat="1" applyFont="1" applyFill="1" applyBorder="1" applyAlignment="1" applyProtection="1">
      <alignment horizontal="center" vertical="center"/>
      <protection locked="0"/>
    </xf>
    <xf numFmtId="165" fontId="7" fillId="10" borderId="8" xfId="2" applyFont="1" applyFill="1" applyBorder="1" applyAlignment="1" applyProtection="1">
      <alignment horizontal="center" vertical="center"/>
      <protection locked="0"/>
    </xf>
    <xf numFmtId="14" fontId="7" fillId="10" borderId="8" xfId="0" applyNumberFormat="1" applyFont="1" applyFill="1" applyBorder="1" applyAlignment="1" applyProtection="1">
      <alignment horizontal="center" vertical="center"/>
      <protection locked="0"/>
    </xf>
    <xf numFmtId="0" fontId="8" fillId="11" borderId="8" xfId="0" applyFont="1" applyFill="1" applyBorder="1" applyAlignment="1">
      <alignment horizontal="center"/>
    </xf>
    <xf numFmtId="9" fontId="8" fillId="11" borderId="8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8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8" borderId="0" xfId="0" applyNumberFormat="1" applyFill="1" applyProtection="1">
      <protection hidden="1"/>
    </xf>
    <xf numFmtId="0" fontId="0" fillId="7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10" borderId="8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8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7" fillId="10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7" fillId="13" borderId="7" xfId="2" applyFont="1" applyFill="1" applyBorder="1" applyAlignment="1" applyProtection="1">
      <alignment horizontal="center" vertical="center"/>
      <protection locked="0"/>
    </xf>
    <xf numFmtId="165" fontId="7" fillId="13" borderId="8" xfId="2" applyFont="1" applyFill="1" applyBorder="1" applyAlignment="1" applyProtection="1">
      <alignment horizontal="center" vertical="center"/>
      <protection locked="0"/>
    </xf>
    <xf numFmtId="165" fontId="7" fillId="14" borderId="7" xfId="2" applyFont="1" applyFill="1" applyBorder="1" applyAlignment="1" applyProtection="1">
      <alignment horizontal="center" vertical="center"/>
    </xf>
    <xf numFmtId="165" fontId="7" fillId="0" borderId="8" xfId="2" applyFont="1" applyFill="1" applyBorder="1" applyAlignment="1">
      <alignment horizontal="center" vertical="center"/>
    </xf>
    <xf numFmtId="0" fontId="0" fillId="0" borderId="8" xfId="0" applyFill="1" applyBorder="1" applyAlignment="1" applyProtection="1">
      <alignment horizontal="center"/>
      <protection hidden="1"/>
    </xf>
    <xf numFmtId="168" fontId="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0" fillId="10" borderId="0" xfId="0" applyNumberFormat="1" applyFill="1" applyProtection="1">
      <protection locked="0"/>
    </xf>
    <xf numFmtId="165" fontId="8" fillId="0" borderId="8" xfId="0" applyNumberFormat="1" applyFont="1" applyBorder="1" applyProtection="1">
      <protection hidden="1"/>
    </xf>
    <xf numFmtId="0" fontId="0" fillId="15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1" borderId="0" xfId="0" applyFill="1" applyProtection="1">
      <protection locked="0"/>
    </xf>
    <xf numFmtId="0" fontId="0" fillId="0" borderId="8" xfId="0" applyBorder="1" applyProtection="1">
      <protection locked="0"/>
    </xf>
    <xf numFmtId="14" fontId="9" fillId="1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/>
      <protection hidden="1"/>
    </xf>
    <xf numFmtId="0" fontId="12" fillId="15" borderId="12" xfId="0" applyFont="1" applyFill="1" applyBorder="1" applyProtection="1">
      <protection hidden="1"/>
    </xf>
    <xf numFmtId="0" fontId="12" fillId="15" borderId="0" xfId="0" applyFont="1" applyFill="1" applyProtection="1">
      <protection hidden="1"/>
    </xf>
    <xf numFmtId="0" fontId="8" fillId="15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6" borderId="0" xfId="0" applyNumberFormat="1" applyFill="1" applyAlignment="1" applyProtection="1">
      <alignment horizontal="center"/>
      <protection locked="0"/>
    </xf>
    <xf numFmtId="0" fontId="11" fillId="0" borderId="0" xfId="0" applyFont="1" applyFill="1" applyProtection="1">
      <protection hidden="1"/>
    </xf>
    <xf numFmtId="0" fontId="10" fillId="0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4" fontId="10" fillId="0" borderId="0" xfId="0" applyNumberFormat="1" applyFont="1" applyProtection="1">
      <protection hidden="1"/>
    </xf>
    <xf numFmtId="0" fontId="0" fillId="16" borderId="0" xfId="0" applyFill="1" applyAlignment="1" applyProtection="1">
      <alignment horizontal="center"/>
      <protection locked="0"/>
    </xf>
    <xf numFmtId="0" fontId="0" fillId="16" borderId="0" xfId="0" applyFill="1" applyProtection="1">
      <protection locked="0"/>
    </xf>
    <xf numFmtId="17" fontId="8" fillId="0" borderId="8" xfId="0" applyNumberFormat="1" applyFont="1" applyFill="1" applyBorder="1" applyAlignment="1" applyProtection="1">
      <alignment horizontal="center"/>
      <protection hidden="1"/>
    </xf>
    <xf numFmtId="168" fontId="8" fillId="17" borderId="8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8" fillId="0" borderId="0" xfId="0" applyNumberFormat="1" applyFont="1" applyProtection="1">
      <protection hidden="1"/>
    </xf>
    <xf numFmtId="0" fontId="4" fillId="0" borderId="0" xfId="0" applyFont="1"/>
    <xf numFmtId="0" fontId="4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vertical="top" wrapText="1"/>
    </xf>
    <xf numFmtId="164" fontId="4" fillId="4" borderId="2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4" fillId="0" borderId="0" xfId="0" applyFont="1" applyProtection="1">
      <protection locked="0"/>
    </xf>
    <xf numFmtId="0" fontId="14" fillId="0" borderId="0" xfId="0" applyFont="1" applyAlignment="1">
      <alignment horizontal="left" wrapText="1" indent="1"/>
    </xf>
    <xf numFmtId="164" fontId="0" fillId="4" borderId="2" xfId="0" applyNumberFormat="1" applyFill="1" applyBorder="1" applyAlignment="1">
      <alignment horizontal="right" vertical="top" wrapText="1"/>
    </xf>
    <xf numFmtId="0" fontId="0" fillId="4" borderId="2" xfId="0" applyFill="1" applyBorder="1" applyAlignment="1">
      <alignment vertical="top" wrapText="1"/>
    </xf>
    <xf numFmtId="0" fontId="8" fillId="4" borderId="2" xfId="0" applyFont="1" applyFill="1" applyBorder="1" applyAlignment="1">
      <alignment vertical="top" wrapText="1"/>
    </xf>
    <xf numFmtId="164" fontId="8" fillId="4" borderId="2" xfId="0" applyNumberFormat="1" applyFont="1" applyFill="1" applyBorder="1" applyAlignment="1">
      <alignment horizontal="right" vertical="top" wrapText="1"/>
    </xf>
    <xf numFmtId="0" fontId="8" fillId="0" borderId="0" xfId="0" applyFont="1"/>
    <xf numFmtId="0" fontId="0" fillId="4" borderId="2" xfId="0" applyFill="1" applyBorder="1" applyAlignment="1" applyProtection="1">
      <alignment vertical="top" wrapText="1"/>
      <protection locked="0"/>
    </xf>
    <xf numFmtId="0" fontId="8" fillId="4" borderId="2" xfId="0" applyFont="1" applyFill="1" applyBorder="1" applyAlignment="1" applyProtection="1">
      <alignment vertical="top" wrapText="1"/>
      <protection locked="0"/>
    </xf>
    <xf numFmtId="164" fontId="0" fillId="4" borderId="2" xfId="0" applyNumberFormat="1" applyFill="1" applyBorder="1" applyAlignment="1" applyProtection="1">
      <alignment horizontal="right" vertical="top" wrapText="1"/>
      <protection locked="0"/>
    </xf>
    <xf numFmtId="164" fontId="8" fillId="4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4" fontId="4" fillId="4" borderId="1" xfId="0" applyNumberFormat="1" applyFont="1" applyFill="1" applyBorder="1" applyAlignment="1" applyProtection="1">
      <alignment horizontal="right" vertical="top" wrapText="1"/>
      <protection locked="0"/>
    </xf>
    <xf numFmtId="0" fontId="4" fillId="4" borderId="1" xfId="0" applyFont="1" applyFill="1" applyBorder="1" applyAlignment="1" applyProtection="1">
      <alignment horizontal="right" vertical="top" wrapText="1"/>
      <protection locked="0"/>
    </xf>
    <xf numFmtId="14" fontId="4" fillId="4" borderId="1" xfId="0" applyNumberFormat="1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 applyProtection="1">
      <alignment horizontal="right" vertical="top" wrapText="1"/>
      <protection locked="0"/>
    </xf>
    <xf numFmtId="14" fontId="4" fillId="4" borderId="2" xfId="0" applyNumberFormat="1" applyFont="1" applyFill="1" applyBorder="1" applyAlignment="1" applyProtection="1">
      <alignment horizontal="center" vertical="top" wrapText="1"/>
      <protection locked="0"/>
    </xf>
    <xf numFmtId="0" fontId="4" fillId="4" borderId="2" xfId="0" applyFont="1" applyFill="1" applyBorder="1" applyAlignment="1" applyProtection="1">
      <alignment horizontal="right" vertical="top" wrapText="1"/>
      <protection locked="0"/>
    </xf>
    <xf numFmtId="164" fontId="4" fillId="4" borderId="1" xfId="0" applyNumberFormat="1" applyFont="1" applyFill="1" applyBorder="1" applyAlignment="1" applyProtection="1">
      <alignment horizontal="right" vertical="top" wrapText="1"/>
      <protection locked="0"/>
    </xf>
    <xf numFmtId="164" fontId="4" fillId="4" borderId="2" xfId="0" applyNumberFormat="1" applyFont="1" applyFill="1" applyBorder="1" applyAlignment="1" applyProtection="1">
      <alignment horizontal="right" vertical="top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16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0" fontId="2" fillId="4" borderId="1" xfId="0" applyFont="1" applyFill="1" applyBorder="1" applyAlignment="1" applyProtection="1">
      <alignment horizontal="right" vertical="top" wrapText="1"/>
      <protection locked="0"/>
    </xf>
    <xf numFmtId="4" fontId="2" fillId="4" borderId="1" xfId="0" applyNumberFormat="1" applyFont="1" applyFill="1" applyBorder="1" applyAlignment="1" applyProtection="1">
      <alignment horizontal="right" vertical="top" wrapText="1"/>
      <protection locked="0"/>
    </xf>
    <xf numFmtId="14" fontId="2" fillId="4" borderId="1" xfId="0" applyNumberFormat="1" applyFont="1" applyFill="1" applyBorder="1" applyAlignment="1" applyProtection="1">
      <alignment horizontal="center" vertical="top" wrapText="1"/>
      <protection locked="0"/>
    </xf>
    <xf numFmtId="0" fontId="2" fillId="4" borderId="2" xfId="0" applyFont="1" applyFill="1" applyBorder="1" applyAlignment="1" applyProtection="1">
      <alignment horizontal="right" vertical="top" wrapText="1"/>
      <protection locked="0"/>
    </xf>
    <xf numFmtId="4" fontId="2" fillId="4" borderId="2" xfId="0" applyNumberFormat="1" applyFont="1" applyFill="1" applyBorder="1" applyAlignment="1" applyProtection="1">
      <alignment horizontal="right" vertical="top" wrapText="1"/>
      <protection locked="0"/>
    </xf>
    <xf numFmtId="14" fontId="2" fillId="4" borderId="2" xfId="0" applyNumberFormat="1" applyFont="1" applyFill="1" applyBorder="1" applyAlignment="1" applyProtection="1">
      <alignment horizontal="center" vertical="top" wrapText="1"/>
      <protection locked="0"/>
    </xf>
    <xf numFmtId="168" fontId="0" fillId="0" borderId="0" xfId="0" applyNumberFormat="1" applyProtection="1">
      <protection hidden="1"/>
    </xf>
    <xf numFmtId="168" fontId="7" fillId="0" borderId="8" xfId="1" applyNumberFormat="1" applyFont="1" applyFill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 applyProtection="1">
      <alignment vertical="top" wrapText="1"/>
      <protection locked="0"/>
    </xf>
    <xf numFmtId="0" fontId="9" fillId="4" borderId="2" xfId="0" applyFont="1" applyFill="1" applyBorder="1" applyAlignment="1" applyProtection="1">
      <alignment vertical="top" wrapText="1"/>
      <protection locked="0"/>
    </xf>
    <xf numFmtId="164" fontId="9" fillId="4" borderId="2" xfId="0" applyNumberFormat="1" applyFont="1" applyFill="1" applyBorder="1" applyAlignment="1" applyProtection="1">
      <alignment horizontal="right" vertical="top" wrapText="1"/>
      <protection locked="0"/>
    </xf>
    <xf numFmtId="0" fontId="15" fillId="0" borderId="0" xfId="0" applyFont="1" applyAlignment="1">
      <alignment horizontal="left" wrapText="1" indent="1"/>
    </xf>
    <xf numFmtId="0" fontId="16" fillId="4" borderId="2" xfId="0" applyFont="1" applyFill="1" applyBorder="1" applyAlignment="1">
      <alignment horizontal="right" vertical="top" wrapText="1"/>
    </xf>
    <xf numFmtId="0" fontId="0" fillId="4" borderId="4" xfId="0" applyFill="1" applyBorder="1"/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0" fontId="16" fillId="4" borderId="2" xfId="0" applyFont="1" applyFill="1" applyBorder="1" applyAlignment="1" applyProtection="1">
      <alignment horizontal="right" vertical="top" wrapText="1"/>
      <protection locked="0"/>
    </xf>
    <xf numFmtId="0" fontId="0" fillId="4" borderId="4" xfId="0" applyFill="1" applyBorder="1" applyProtection="1">
      <protection locked="0"/>
    </xf>
    <xf numFmtId="0" fontId="20" fillId="0" borderId="0" xfId="0" applyFont="1" applyAlignment="1">
      <alignment horizontal="left" wrapText="1" indent="1"/>
    </xf>
    <xf numFmtId="164" fontId="16" fillId="4" borderId="2" xfId="0" applyNumberFormat="1" applyFont="1" applyFill="1" applyBorder="1" applyAlignment="1" applyProtection="1">
      <alignment horizontal="right" vertical="top" wrapText="1"/>
      <protection locked="0"/>
    </xf>
    <xf numFmtId="0" fontId="21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 indent="1"/>
    </xf>
    <xf numFmtId="4" fontId="16" fillId="4" borderId="1" xfId="0" applyNumberFormat="1" applyFont="1" applyFill="1" applyBorder="1" applyAlignment="1" applyProtection="1">
      <alignment horizontal="right" vertical="top" wrapText="1"/>
      <protection locked="0"/>
    </xf>
    <xf numFmtId="0" fontId="16" fillId="4" borderId="1" xfId="0" applyFont="1" applyFill="1" applyBorder="1" applyAlignment="1" applyProtection="1">
      <alignment horizontal="right" vertical="top" wrapText="1"/>
      <protection locked="0"/>
    </xf>
    <xf numFmtId="14" fontId="16" fillId="4" borderId="1" xfId="0" applyNumberFormat="1" applyFont="1" applyFill="1" applyBorder="1" applyAlignment="1" applyProtection="1">
      <alignment horizontal="center" vertical="top" wrapText="1"/>
      <protection locked="0"/>
    </xf>
    <xf numFmtId="4" fontId="16" fillId="4" borderId="2" xfId="0" applyNumberFormat="1" applyFont="1" applyFill="1" applyBorder="1" applyAlignment="1" applyProtection="1">
      <alignment horizontal="right" vertical="top" wrapText="1"/>
      <protection locked="0"/>
    </xf>
    <xf numFmtId="14" fontId="16" fillId="4" borderId="2" xfId="0" applyNumberFormat="1" applyFont="1" applyFill="1" applyBorder="1" applyAlignment="1" applyProtection="1">
      <alignment horizontal="center" vertical="top" wrapText="1"/>
      <protection locked="0"/>
    </xf>
    <xf numFmtId="0" fontId="22" fillId="2" borderId="1" xfId="0" applyFont="1" applyFill="1" applyBorder="1" applyAlignment="1" applyProtection="1">
      <alignment horizontal="center" wrapText="1"/>
      <protection locked="0"/>
    </xf>
    <xf numFmtId="0" fontId="16" fillId="4" borderId="2" xfId="0" applyFont="1" applyFill="1" applyBorder="1" applyAlignment="1" applyProtection="1">
      <alignment horizontal="center" vertical="center" wrapText="1"/>
      <protection locked="0"/>
    </xf>
    <xf numFmtId="4" fontId="16" fillId="4" borderId="2" xfId="0" applyNumberFormat="1" applyFont="1" applyFill="1" applyBorder="1" applyAlignment="1" applyProtection="1">
      <alignment horizontal="right" vertical="center" wrapText="1"/>
      <protection locked="0"/>
    </xf>
    <xf numFmtId="8" fontId="4" fillId="4" borderId="2" xfId="0" applyNumberFormat="1" applyFont="1" applyFill="1" applyBorder="1" applyAlignment="1">
      <alignment horizontal="right" vertical="top" wrapText="1"/>
    </xf>
    <xf numFmtId="8" fontId="9" fillId="4" borderId="2" xfId="0" applyNumberFormat="1" applyFont="1" applyFill="1" applyBorder="1" applyAlignment="1">
      <alignment horizontal="right" vertical="top" wrapText="1"/>
    </xf>
    <xf numFmtId="0" fontId="24" fillId="0" borderId="0" xfId="0" applyFont="1" applyAlignment="1">
      <alignment horizontal="left" vertical="center" wrapText="1" indent="1"/>
    </xf>
    <xf numFmtId="0" fontId="4" fillId="4" borderId="0" xfId="0" applyFont="1" applyFill="1" applyBorder="1" applyAlignment="1" applyProtection="1">
      <alignment horizontal="center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top"/>
      <protection locked="0"/>
    </xf>
    <xf numFmtId="0" fontId="4" fillId="4" borderId="0" xfId="0" applyFont="1" applyFill="1" applyBorder="1" applyAlignment="1" applyProtection="1">
      <alignment horizontal="right" vertical="top"/>
      <protection locked="0"/>
    </xf>
    <xf numFmtId="14" fontId="4" fillId="4" borderId="0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Border="1" applyAlignment="1" applyProtection="1"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8" fontId="16" fillId="4" borderId="2" xfId="0" applyNumberFormat="1" applyFont="1" applyFill="1" applyBorder="1" applyAlignment="1" applyProtection="1">
      <alignment horizontal="right" vertical="top" wrapText="1"/>
      <protection locked="0"/>
    </xf>
    <xf numFmtId="8" fontId="0" fillId="4" borderId="4" xfId="0" applyNumberFormat="1" applyFill="1" applyBorder="1" applyProtection="1">
      <protection locked="0"/>
    </xf>
    <xf numFmtId="0" fontId="25" fillId="0" borderId="0" xfId="0" applyFont="1" applyAlignment="1">
      <alignment horizontal="left" vertical="center" wrapText="1" indent="1"/>
    </xf>
    <xf numFmtId="0" fontId="4" fillId="4" borderId="2" xfId="0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>
      <alignment horizontal="right" vertical="top" wrapText="1"/>
    </xf>
    <xf numFmtId="0" fontId="4" fillId="4" borderId="2" xfId="0" applyFont="1" applyFill="1" applyBorder="1" applyAlignment="1">
      <alignment horizontal="right" vertical="top" wrapText="1"/>
    </xf>
    <xf numFmtId="14" fontId="4" fillId="4" borderId="2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 applyProtection="1">
      <alignment horizontal="right" vertical="top" wrapText="1"/>
      <protection locked="0"/>
    </xf>
    <xf numFmtId="4" fontId="4" fillId="0" borderId="1" xfId="0" applyNumberFormat="1" applyFont="1" applyFill="1" applyBorder="1" applyAlignment="1" applyProtection="1">
      <alignment horizontal="right" vertical="top" wrapText="1"/>
      <protection locked="0"/>
    </xf>
    <xf numFmtId="14" fontId="4" fillId="0" borderId="1" xfId="0" applyNumberFormat="1" applyFont="1" applyFill="1" applyBorder="1" applyAlignment="1" applyProtection="1">
      <alignment horizontal="center" vertical="top" wrapText="1"/>
      <protection locked="0"/>
    </xf>
    <xf numFmtId="0" fontId="4" fillId="0" borderId="2" xfId="0" applyFont="1" applyFill="1" applyBorder="1" applyAlignment="1" applyProtection="1">
      <alignment horizontal="right" vertical="top" wrapText="1"/>
      <protection locked="0"/>
    </xf>
    <xf numFmtId="4" fontId="4" fillId="0" borderId="2" xfId="0" applyNumberFormat="1" applyFont="1" applyFill="1" applyBorder="1" applyAlignment="1" applyProtection="1">
      <alignment horizontal="right" vertical="top" wrapText="1"/>
      <protection locked="0"/>
    </xf>
    <xf numFmtId="14" fontId="4" fillId="0" borderId="2" xfId="0" applyNumberFormat="1" applyFont="1" applyFill="1" applyBorder="1" applyAlignment="1" applyProtection="1">
      <alignment horizontal="center" vertical="top" wrapText="1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4" fontId="4" fillId="0" borderId="0" xfId="0" applyNumberFormat="1" applyFont="1" applyFill="1" applyBorder="1" applyAlignment="1" applyProtection="1">
      <alignment horizontal="right" vertical="center"/>
      <protection locked="0"/>
    </xf>
    <xf numFmtId="4" fontId="4" fillId="0" borderId="0" xfId="0" applyNumberFormat="1" applyFont="1" applyFill="1" applyBorder="1" applyAlignment="1" applyProtection="1">
      <alignment horizontal="right" vertical="top"/>
      <protection locked="0"/>
    </xf>
    <xf numFmtId="0" fontId="4" fillId="0" borderId="0" xfId="0" applyFont="1" applyFill="1" applyBorder="1" applyAlignment="1" applyProtection="1">
      <alignment horizontal="right" vertical="top"/>
      <protection locked="0"/>
    </xf>
    <xf numFmtId="14" fontId="4" fillId="0" borderId="0" xfId="0" applyNumberFormat="1" applyFont="1" applyFill="1" applyBorder="1" applyAlignment="1" applyProtection="1">
      <alignment horizontal="center" vertical="top"/>
      <protection locked="0"/>
    </xf>
    <xf numFmtId="4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14" fontId="4" fillId="0" borderId="1" xfId="0" applyNumberFormat="1" applyFont="1" applyFill="1" applyBorder="1" applyAlignment="1">
      <alignment horizontal="center" vertical="top" wrapText="1"/>
    </xf>
    <xf numFmtId="4" fontId="4" fillId="0" borderId="2" xfId="0" applyNumberFormat="1" applyFont="1" applyFill="1" applyBorder="1" applyAlignment="1">
      <alignment horizontal="right" vertical="top" wrapText="1"/>
    </xf>
    <xf numFmtId="14" fontId="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right" vertical="top" wrapText="1"/>
    </xf>
    <xf numFmtId="0" fontId="26" fillId="0" borderId="0" xfId="0" applyFont="1" applyAlignment="1">
      <alignment horizontal="left" vertical="center" wrapText="1" indent="1"/>
    </xf>
    <xf numFmtId="4" fontId="4" fillId="4" borderId="1" xfId="0" applyNumberFormat="1" applyFont="1" applyFill="1" applyBorder="1" applyAlignment="1">
      <alignment horizontal="right" vertical="top" wrapText="1"/>
    </xf>
    <xf numFmtId="0" fontId="4" fillId="4" borderId="1" xfId="0" applyFont="1" applyFill="1" applyBorder="1" applyAlignment="1">
      <alignment horizontal="right" vertical="top" wrapText="1"/>
    </xf>
    <xf numFmtId="14" fontId="4" fillId="4" borderId="1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Alignment="1">
      <alignment horizontal="left" vertical="center" wrapText="1" indent="1"/>
    </xf>
    <xf numFmtId="4" fontId="4" fillId="18" borderId="1" xfId="0" applyNumberFormat="1" applyFont="1" applyFill="1" applyBorder="1" applyAlignment="1">
      <alignment horizontal="right" vertical="top" wrapText="1"/>
    </xf>
    <xf numFmtId="0" fontId="4" fillId="18" borderId="1" xfId="0" applyFont="1" applyFill="1" applyBorder="1" applyAlignment="1">
      <alignment horizontal="right" vertical="top" wrapText="1"/>
    </xf>
    <xf numFmtId="14" fontId="4" fillId="18" borderId="1" xfId="0" applyNumberFormat="1" applyFont="1" applyFill="1" applyBorder="1" applyAlignment="1">
      <alignment horizontal="center" vertical="top" wrapText="1"/>
    </xf>
    <xf numFmtId="0" fontId="6" fillId="9" borderId="5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167" fontId="6" fillId="9" borderId="10" xfId="3" applyNumberFormat="1" applyFont="1" applyFill="1" applyBorder="1" applyAlignment="1" applyProtection="1">
      <alignment horizontal="center" vertical="center" wrapText="1"/>
      <protection locked="0"/>
    </xf>
    <xf numFmtId="167" fontId="6" fillId="9" borderId="11" xfId="3" applyNumberFormat="1" applyFont="1" applyFill="1" applyBorder="1" applyAlignment="1" applyProtection="1">
      <alignment horizontal="center" vertical="center" wrapText="1"/>
      <protection locked="0"/>
    </xf>
    <xf numFmtId="0" fontId="6" fillId="14" borderId="5" xfId="0" applyFont="1" applyFill="1" applyBorder="1" applyAlignment="1" applyProtection="1">
      <alignment horizontal="center" vertical="center" wrapText="1"/>
    </xf>
    <xf numFmtId="0" fontId="6" fillId="14" borderId="6" xfId="0" applyFont="1" applyFill="1" applyBorder="1" applyAlignment="1" applyProtection="1">
      <alignment horizontal="center" vertical="center" wrapText="1"/>
    </xf>
    <xf numFmtId="0" fontId="6" fillId="9" borderId="5" xfId="0" applyFont="1" applyFill="1" applyBorder="1" applyAlignment="1" applyProtection="1">
      <alignment horizontal="center" vertical="center" wrapText="1"/>
      <protection locked="0"/>
    </xf>
    <xf numFmtId="0" fontId="6" fillId="9" borderId="6" xfId="0" applyFont="1" applyFill="1" applyBorder="1" applyAlignment="1" applyProtection="1">
      <alignment horizontal="center" vertical="center" wrapText="1"/>
      <protection locked="0"/>
    </xf>
    <xf numFmtId="165" fontId="6" fillId="13" borderId="5" xfId="0" applyNumberFormat="1" applyFont="1" applyFill="1" applyBorder="1" applyAlignment="1" applyProtection="1">
      <alignment horizontal="center" vertical="center" wrapText="1"/>
      <protection locked="0"/>
    </xf>
    <xf numFmtId="165" fontId="6" fillId="13" borderId="6" xfId="0" applyNumberFormat="1" applyFont="1" applyFill="1" applyBorder="1" applyAlignment="1" applyProtection="1">
      <alignment horizontal="center" vertical="center" wrapText="1"/>
      <protection locked="0"/>
    </xf>
    <xf numFmtId="168" fontId="6" fillId="9" borderId="5" xfId="0" applyNumberFormat="1" applyFont="1" applyFill="1" applyBorder="1" applyAlignment="1" applyProtection="1">
      <alignment horizontal="center" vertical="center" wrapText="1"/>
      <protection hidden="1"/>
    </xf>
    <xf numFmtId="168" fontId="6" fillId="9" borderId="6" xfId="0" applyNumberFormat="1" applyFont="1" applyFill="1" applyBorder="1" applyAlignment="1" applyProtection="1">
      <alignment horizontal="center" vertical="center" wrapText="1"/>
      <protection hidden="1"/>
    </xf>
    <xf numFmtId="2" fontId="6" fillId="12" borderId="5" xfId="0" applyNumberFormat="1" applyFont="1" applyFill="1" applyBorder="1" applyAlignment="1">
      <alignment horizontal="center" vertical="center" wrapText="1"/>
    </xf>
    <xf numFmtId="2" fontId="6" fillId="12" borderId="6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9" fillId="11" borderId="0" xfId="0" applyFont="1" applyFill="1" applyAlignment="1" applyProtection="1">
      <alignment horizontal="center"/>
      <protection locked="0"/>
    </xf>
    <xf numFmtId="0" fontId="4" fillId="4" borderId="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0" fontId="4" fillId="4" borderId="1" xfId="0" applyNumberFormat="1" applyFont="1" applyFill="1" applyBorder="1" applyAlignment="1">
      <alignment horizontal="center" vertical="center" wrapText="1"/>
    </xf>
    <xf numFmtId="10" fontId="4" fillId="4" borderId="13" xfId="0" applyNumberFormat="1" applyFont="1" applyFill="1" applyBorder="1" applyAlignment="1">
      <alignment horizontal="center" vertical="center" wrapText="1"/>
    </xf>
    <xf numFmtId="10" fontId="4" fillId="4" borderId="4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0" fontId="0" fillId="4" borderId="1" xfId="0" applyNumberFormat="1" applyFill="1" applyBorder="1" applyAlignment="1">
      <alignment horizontal="center" vertical="center" wrapText="1"/>
    </xf>
    <xf numFmtId="10" fontId="0" fillId="4" borderId="13" xfId="0" applyNumberFormat="1" applyFill="1" applyBorder="1" applyAlignment="1">
      <alignment horizontal="center" vertical="center" wrapText="1"/>
    </xf>
    <xf numFmtId="10" fontId="0" fillId="4" borderId="4" xfId="0" applyNumberForma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13" xfId="0" applyFill="1" applyBorder="1" applyAlignment="1" applyProtection="1">
      <alignment horizontal="center" vertical="center" wrapText="1"/>
      <protection locked="0"/>
    </xf>
    <xf numFmtId="0" fontId="0" fillId="4" borderId="4" xfId="0" applyFill="1" applyBorder="1" applyAlignment="1" applyProtection="1">
      <alignment horizontal="center" vertical="center" wrapText="1"/>
      <protection locked="0"/>
    </xf>
    <xf numFmtId="10" fontId="0" fillId="4" borderId="1" xfId="0" applyNumberFormat="1" applyFill="1" applyBorder="1" applyAlignment="1" applyProtection="1">
      <alignment horizontal="center" vertical="center" wrapText="1"/>
      <protection locked="0"/>
    </xf>
    <xf numFmtId="10" fontId="0" fillId="4" borderId="13" xfId="0" applyNumberFormat="1" applyFill="1" applyBorder="1" applyAlignment="1" applyProtection="1">
      <alignment horizontal="center" vertical="center" wrapText="1"/>
      <protection locked="0"/>
    </xf>
    <xf numFmtId="10" fontId="0" fillId="4" borderId="4" xfId="0" applyNumberForma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5" xfId="0" applyFont="1" applyFill="1" applyBorder="1" applyAlignment="1" applyProtection="1">
      <alignment horizontal="center" vertical="center" wrapText="1"/>
      <protection locked="0"/>
    </xf>
    <xf numFmtId="0" fontId="8" fillId="4" borderId="14" xfId="0" applyFont="1" applyFill="1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4" fontId="2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4" fontId="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6" fillId="4" borderId="4" xfId="0" applyFont="1" applyFill="1" applyBorder="1" applyAlignment="1" applyProtection="1">
      <alignment horizontal="center" vertical="center" wrapText="1"/>
      <protection locked="0"/>
    </xf>
    <xf numFmtId="4" fontId="16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16" fillId="4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3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4" fontId="4" fillId="0" borderId="4" xfId="0" applyNumberFormat="1" applyFont="1" applyFill="1" applyBorder="1" applyAlignment="1">
      <alignment horizontal="right" vertical="center" wrapText="1"/>
    </xf>
    <xf numFmtId="4" fontId="4" fillId="4" borderId="1" xfId="0" applyNumberFormat="1" applyFont="1" applyFill="1" applyBorder="1" applyAlignment="1">
      <alignment horizontal="right" vertical="center" wrapText="1"/>
    </xf>
    <xf numFmtId="4" fontId="4" fillId="4" borderId="4" xfId="0" applyNumberFormat="1" applyFont="1" applyFill="1" applyBorder="1" applyAlignment="1">
      <alignment horizontal="right" vertical="center" wrapText="1"/>
    </xf>
    <xf numFmtId="0" fontId="4" fillId="18" borderId="1" xfId="0" applyFont="1" applyFill="1" applyBorder="1" applyAlignment="1">
      <alignment horizontal="center" vertical="center" wrapText="1"/>
    </xf>
    <xf numFmtId="0" fontId="4" fillId="18" borderId="4" xfId="0" applyFont="1" applyFill="1" applyBorder="1" applyAlignment="1">
      <alignment horizontal="center" vertical="center" wrapText="1"/>
    </xf>
    <xf numFmtId="4" fontId="4" fillId="18" borderId="1" xfId="0" applyNumberFormat="1" applyFont="1" applyFill="1" applyBorder="1" applyAlignment="1">
      <alignment horizontal="right" vertical="center" wrapText="1"/>
    </xf>
    <xf numFmtId="4" fontId="4" fillId="18" borderId="4" xfId="0" applyNumberFormat="1" applyFont="1" applyFill="1" applyBorder="1" applyAlignment="1">
      <alignment horizontal="right" vertical="center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8" activePane="bottomLeft" state="frozen"/>
      <selection pane="bottomLeft" activeCell="F38" sqref="F38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19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53</v>
      </c>
    </row>
    <row r="2" spans="2:19" ht="17.25" customHeight="1">
      <c r="B2" s="216" t="s">
        <v>40</v>
      </c>
      <c r="C2" s="218" t="s">
        <v>70</v>
      </c>
      <c r="D2" s="218" t="s">
        <v>71</v>
      </c>
      <c r="E2" s="216" t="s">
        <v>48</v>
      </c>
      <c r="F2" s="216" t="s">
        <v>68</v>
      </c>
      <c r="G2" s="216" t="s">
        <v>72</v>
      </c>
      <c r="H2" s="220" t="s">
        <v>43</v>
      </c>
      <c r="I2" s="214" t="s">
        <v>41</v>
      </c>
      <c r="J2" s="222" t="s">
        <v>69</v>
      </c>
      <c r="L2" s="210" t="s">
        <v>49</v>
      </c>
      <c r="M2" s="212">
        <v>0.12</v>
      </c>
      <c r="N2" s="9" t="s">
        <v>52</v>
      </c>
    </row>
    <row r="3" spans="2:19" ht="15.75" thickBot="1">
      <c r="B3" s="217"/>
      <c r="C3" s="219"/>
      <c r="D3" s="219"/>
      <c r="E3" s="217"/>
      <c r="F3" s="217"/>
      <c r="G3" s="217"/>
      <c r="H3" s="221"/>
      <c r="I3" s="215"/>
      <c r="J3" s="223"/>
      <c r="L3" s="211"/>
      <c r="M3" s="213"/>
      <c r="N3" s="10">
        <f>AVERAGEIF(O:O,P1,O:O)</f>
        <v>0.10105143642847418</v>
      </c>
    </row>
    <row r="4" spans="2:19">
      <c r="B4" s="32">
        <v>44105</v>
      </c>
      <c r="C4" s="35">
        <v>234855.9</v>
      </c>
      <c r="D4" s="35">
        <v>23664.67</v>
      </c>
      <c r="E4" s="6">
        <v>44155</v>
      </c>
      <c r="F4" s="5">
        <v>234855.9</v>
      </c>
      <c r="G4" s="5"/>
      <c r="H4" s="120">
        <f>IFERROR(IF(DAY(E4)&lt;21,EDATE(E4,-1)-DAY(E4)+1,(EDATE(E4,0)-DAY(E4)+1)),"")</f>
        <v>44105</v>
      </c>
      <c r="I4" s="37">
        <f>(D4/C4)*F4</f>
        <v>23664.67</v>
      </c>
      <c r="J4" s="38">
        <f>C4-F4-G4</f>
        <v>0</v>
      </c>
      <c r="K4" s="3"/>
      <c r="L4" s="3"/>
      <c r="M4" s="3"/>
      <c r="N4" s="28"/>
      <c r="O4" s="13">
        <f>IFERROR(+D4/C4,0)</f>
        <v>0.10076251011790634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23664.67</v>
      </c>
    </row>
    <row r="5" spans="2:19">
      <c r="B5" s="32">
        <v>44136</v>
      </c>
      <c r="C5" s="35">
        <v>263351.96999999997</v>
      </c>
      <c r="D5" s="36">
        <v>26685.69</v>
      </c>
      <c r="E5" s="8">
        <v>44200</v>
      </c>
      <c r="F5" s="5">
        <v>24049.7</v>
      </c>
      <c r="G5" s="7"/>
      <c r="H5" s="120">
        <f t="shared" ref="H5:H42" si="2">IFERROR(IF(DAY(E5)&lt;21,EDATE(E5,-1)-DAY(E5)+1,(EDATE(E5,0)-DAY(E5)+1)),"")</f>
        <v>44166</v>
      </c>
      <c r="I5" s="37">
        <f t="shared" ref="I5:I42" si="3">(D5/C5)*F5</f>
        <v>2436.9775505875277</v>
      </c>
      <c r="J5" s="38">
        <f t="shared" ref="J5:J42" si="4">C5-F5-G5</f>
        <v>239302.26999999996</v>
      </c>
      <c r="K5" s="3"/>
      <c r="L5" s="3"/>
      <c r="M5" s="3"/>
      <c r="N5" s="28"/>
      <c r="O5" s="13">
        <f t="shared" ref="O5:O28" si="5">IFERROR(+D5/C5,0)</f>
        <v>0.10133089188586666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26685.69</v>
      </c>
    </row>
    <row r="6" spans="2:19">
      <c r="B6" s="32">
        <v>44136</v>
      </c>
      <c r="C6" s="35">
        <v>263351.96999999997</v>
      </c>
      <c r="D6" s="36">
        <v>26685.69</v>
      </c>
      <c r="E6" s="8">
        <v>44196</v>
      </c>
      <c r="F6" s="5">
        <f>26247.33+83454.99</f>
        <v>109702.32</v>
      </c>
      <c r="G6" s="7"/>
      <c r="H6" s="120">
        <f t="shared" si="2"/>
        <v>44166</v>
      </c>
      <c r="I6" s="37">
        <f t="shared" si="3"/>
        <v>11116.233927548748</v>
      </c>
      <c r="J6" s="38">
        <f t="shared" si="4"/>
        <v>153649.64999999997</v>
      </c>
      <c r="K6" s="3"/>
      <c r="L6" s="3"/>
      <c r="M6" s="3"/>
      <c r="N6" s="28"/>
      <c r="O6" s="13">
        <f t="shared" si="5"/>
        <v>0.10133089188586666</v>
      </c>
      <c r="P6" s="12">
        <f t="shared" si="0"/>
        <v>2020</v>
      </c>
      <c r="Q6" s="12">
        <f t="shared" si="1"/>
        <v>11</v>
      </c>
      <c r="R6" s="12" t="str">
        <f t="shared" si="6"/>
        <v>2020/11</v>
      </c>
      <c r="S6" s="14">
        <f t="shared" si="7"/>
        <v>26685.69</v>
      </c>
    </row>
    <row r="7" spans="2:19">
      <c r="B7" s="32">
        <v>44166</v>
      </c>
      <c r="C7" s="35">
        <v>291004.32</v>
      </c>
      <c r="D7" s="36">
        <v>29667.51</v>
      </c>
      <c r="E7" s="8">
        <v>44210</v>
      </c>
      <c r="F7" s="5">
        <v>291004.32</v>
      </c>
      <c r="G7" s="7"/>
      <c r="H7" s="120">
        <f t="shared" si="2"/>
        <v>44166</v>
      </c>
      <c r="I7" s="37">
        <f t="shared" si="3"/>
        <v>29667.51</v>
      </c>
      <c r="J7" s="38">
        <f t="shared" si="4"/>
        <v>0</v>
      </c>
      <c r="K7" s="3"/>
      <c r="L7" s="3"/>
      <c r="M7" s="3"/>
      <c r="N7" s="28"/>
      <c r="O7" s="13">
        <f t="shared" si="5"/>
        <v>0.10194869272043795</v>
      </c>
      <c r="P7" s="12">
        <f t="shared" si="0"/>
        <v>2020</v>
      </c>
      <c r="Q7" s="12">
        <f t="shared" si="1"/>
        <v>12</v>
      </c>
      <c r="R7" s="12" t="str">
        <f t="shared" si="6"/>
        <v>2020/12</v>
      </c>
      <c r="S7" s="14">
        <f t="shared" si="7"/>
        <v>29667.51</v>
      </c>
    </row>
    <row r="8" spans="2:19">
      <c r="B8" s="32">
        <v>44197</v>
      </c>
      <c r="C8" s="35">
        <v>248902.08</v>
      </c>
      <c r="D8" s="36">
        <v>21945.58</v>
      </c>
      <c r="E8" s="8">
        <v>44321</v>
      </c>
      <c r="F8" s="5"/>
      <c r="G8" s="7">
        <v>248902.08</v>
      </c>
      <c r="H8" s="120">
        <f t="shared" si="2"/>
        <v>44287</v>
      </c>
      <c r="I8" s="37">
        <f t="shared" si="3"/>
        <v>0</v>
      </c>
      <c r="J8" s="38">
        <f t="shared" si="4"/>
        <v>0</v>
      </c>
      <c r="K8" s="3"/>
      <c r="L8" s="3"/>
      <c r="M8" s="3"/>
      <c r="N8" s="28"/>
      <c r="O8" s="13">
        <f t="shared" si="5"/>
        <v>8.8169532371927151E-2</v>
      </c>
      <c r="P8" s="12">
        <f t="shared" si="0"/>
        <v>2021</v>
      </c>
      <c r="Q8" s="12">
        <f t="shared" si="1"/>
        <v>1</v>
      </c>
      <c r="R8" s="12" t="str">
        <f t="shared" si="6"/>
        <v>2021/1</v>
      </c>
      <c r="S8" s="14">
        <f t="shared" si="7"/>
        <v>21945.58</v>
      </c>
    </row>
    <row r="9" spans="2:19">
      <c r="B9" s="32">
        <v>44228</v>
      </c>
      <c r="C9" s="35">
        <v>325943.24</v>
      </c>
      <c r="D9" s="36">
        <v>25308.41</v>
      </c>
      <c r="E9" s="8">
        <v>44321</v>
      </c>
      <c r="F9" s="5"/>
      <c r="G9" s="7">
        <v>325943.24</v>
      </c>
      <c r="H9" s="120">
        <f t="shared" si="2"/>
        <v>44287</v>
      </c>
      <c r="I9" s="37">
        <f t="shared" si="3"/>
        <v>0</v>
      </c>
      <c r="J9" s="38">
        <f t="shared" si="4"/>
        <v>0</v>
      </c>
      <c r="K9" s="3"/>
      <c r="L9" s="3"/>
      <c r="M9" s="3"/>
      <c r="N9" s="28"/>
      <c r="O9" s="13">
        <f t="shared" si="5"/>
        <v>7.7646678605759703E-2</v>
      </c>
      <c r="P9" s="12">
        <f t="shared" si="0"/>
        <v>2021</v>
      </c>
      <c r="Q9" s="12">
        <f t="shared" si="1"/>
        <v>2</v>
      </c>
      <c r="R9" s="12" t="str">
        <f t="shared" si="6"/>
        <v>2021/2</v>
      </c>
      <c r="S9" s="14">
        <f t="shared" si="7"/>
        <v>25308.41</v>
      </c>
    </row>
    <row r="10" spans="2:19">
      <c r="B10" s="32">
        <v>44256</v>
      </c>
      <c r="C10" s="35">
        <v>314938.59999999998</v>
      </c>
      <c r="D10" s="36">
        <v>32950.699999999997</v>
      </c>
      <c r="E10" s="8">
        <v>44316</v>
      </c>
      <c r="F10" s="5">
        <v>314938.59999999998</v>
      </c>
      <c r="G10" s="7"/>
      <c r="H10" s="120">
        <f t="shared" si="2"/>
        <v>44287</v>
      </c>
      <c r="I10" s="37">
        <f t="shared" si="3"/>
        <v>32950.699999999997</v>
      </c>
      <c r="J10" s="38">
        <f t="shared" si="4"/>
        <v>0</v>
      </c>
      <c r="K10" s="3"/>
      <c r="L10" s="31"/>
      <c r="M10" s="3"/>
      <c r="N10" s="28"/>
      <c r="O10" s="13">
        <f t="shared" si="5"/>
        <v>0.10462579055092008</v>
      </c>
      <c r="P10" s="12">
        <f t="shared" si="0"/>
        <v>2021</v>
      </c>
      <c r="Q10" s="12">
        <f t="shared" si="1"/>
        <v>3</v>
      </c>
      <c r="R10" s="12" t="str">
        <f t="shared" si="6"/>
        <v>2021/3</v>
      </c>
      <c r="S10" s="14">
        <f t="shared" si="7"/>
        <v>32950.699999999997</v>
      </c>
    </row>
    <row r="11" spans="2:19">
      <c r="B11" s="32">
        <v>44287</v>
      </c>
      <c r="C11" s="35">
        <v>287333.5</v>
      </c>
      <c r="D11" s="36">
        <v>29776.55</v>
      </c>
      <c r="E11" s="8">
        <v>44330</v>
      </c>
      <c r="F11" s="5">
        <v>287333.5</v>
      </c>
      <c r="G11" s="7"/>
      <c r="H11" s="120">
        <f t="shared" si="2"/>
        <v>44287</v>
      </c>
      <c r="I11" s="37">
        <f t="shared" si="3"/>
        <v>29776.55</v>
      </c>
      <c r="J11" s="38">
        <f t="shared" si="4"/>
        <v>0</v>
      </c>
      <c r="K11" s="3"/>
      <c r="L11" s="31"/>
      <c r="M11" s="3"/>
      <c r="N11" s="28"/>
      <c r="O11" s="13">
        <f t="shared" si="5"/>
        <v>0.10363062434418541</v>
      </c>
      <c r="P11" s="12">
        <f t="shared" si="0"/>
        <v>2021</v>
      </c>
      <c r="Q11" s="12">
        <f t="shared" si="1"/>
        <v>4</v>
      </c>
      <c r="R11" s="12" t="str">
        <f t="shared" si="6"/>
        <v>2021/4</v>
      </c>
      <c r="S11" s="14">
        <f t="shared" si="7"/>
        <v>29776.55</v>
      </c>
    </row>
    <row r="12" spans="2:19">
      <c r="B12" s="32">
        <v>44317</v>
      </c>
      <c r="C12" s="35">
        <v>306448.11</v>
      </c>
      <c r="D12" s="36">
        <v>31624.43</v>
      </c>
      <c r="E12" s="8">
        <v>44372</v>
      </c>
      <c r="F12" s="5">
        <v>306448.11</v>
      </c>
      <c r="G12" s="7"/>
      <c r="H12" s="120">
        <f t="shared" si="2"/>
        <v>44348</v>
      </c>
      <c r="I12" s="37">
        <f t="shared" si="3"/>
        <v>31624.43</v>
      </c>
      <c r="J12" s="38">
        <f t="shared" si="4"/>
        <v>0</v>
      </c>
      <c r="K12" s="3"/>
      <c r="L12" s="3"/>
      <c r="M12" s="3"/>
      <c r="N12" s="28"/>
      <c r="O12" s="13">
        <f t="shared" si="5"/>
        <v>0.10319668801351067</v>
      </c>
      <c r="P12" s="12">
        <f t="shared" si="0"/>
        <v>2021</v>
      </c>
      <c r="Q12" s="12">
        <f t="shared" si="1"/>
        <v>5</v>
      </c>
      <c r="R12" s="12" t="str">
        <f t="shared" si="6"/>
        <v>2021/5</v>
      </c>
      <c r="S12" s="14">
        <f t="shared" si="7"/>
        <v>31624.43</v>
      </c>
    </row>
    <row r="13" spans="2:19">
      <c r="B13" s="32">
        <v>44348</v>
      </c>
      <c r="C13" s="35">
        <v>383466.57</v>
      </c>
      <c r="D13" s="36">
        <f>42020.42</f>
        <v>42020.42</v>
      </c>
      <c r="E13" s="8">
        <v>44407</v>
      </c>
      <c r="F13" s="5">
        <v>383466.57</v>
      </c>
      <c r="G13" s="7"/>
      <c r="H13" s="120">
        <f t="shared" si="2"/>
        <v>44378</v>
      </c>
      <c r="I13" s="37">
        <f t="shared" si="3"/>
        <v>42020.42</v>
      </c>
      <c r="J13" s="38">
        <f t="shared" si="4"/>
        <v>0</v>
      </c>
      <c r="K13" s="3"/>
      <c r="L13" s="31"/>
      <c r="M13" s="3"/>
      <c r="N13" s="28"/>
      <c r="O13" s="13">
        <f t="shared" si="5"/>
        <v>0.10958039966821619</v>
      </c>
      <c r="P13" s="12">
        <f t="shared" si="0"/>
        <v>2021</v>
      </c>
      <c r="Q13" s="12">
        <f t="shared" si="1"/>
        <v>6</v>
      </c>
      <c r="R13" s="12" t="str">
        <f t="shared" si="6"/>
        <v>2021/6</v>
      </c>
      <c r="S13" s="14">
        <f t="shared" si="7"/>
        <v>42020.42</v>
      </c>
    </row>
    <row r="14" spans="2:19">
      <c r="B14" s="32">
        <v>44378</v>
      </c>
      <c r="C14" s="35">
        <v>399129.12</v>
      </c>
      <c r="D14" s="36">
        <v>41212.480000000003</v>
      </c>
      <c r="E14" s="8">
        <v>44504</v>
      </c>
      <c r="F14" s="5"/>
      <c r="G14" s="7">
        <v>399129.12</v>
      </c>
      <c r="H14" s="120">
        <f t="shared" si="2"/>
        <v>44470</v>
      </c>
      <c r="I14" s="37">
        <f t="shared" si="3"/>
        <v>0</v>
      </c>
      <c r="J14" s="38">
        <f t="shared" si="4"/>
        <v>0</v>
      </c>
      <c r="K14" s="31"/>
      <c r="L14" s="3"/>
      <c r="M14" s="3"/>
      <c r="N14" s="28"/>
      <c r="O14" s="13">
        <f t="shared" si="5"/>
        <v>0.10325600898275727</v>
      </c>
      <c r="P14" s="12">
        <f t="shared" si="0"/>
        <v>2021</v>
      </c>
      <c r="Q14" s="12">
        <f t="shared" si="1"/>
        <v>7</v>
      </c>
      <c r="R14" s="12" t="str">
        <f t="shared" si="6"/>
        <v>2021/7</v>
      </c>
      <c r="S14" s="14">
        <f t="shared" si="7"/>
        <v>41212.480000000003</v>
      </c>
    </row>
    <row r="15" spans="2:19">
      <c r="B15" s="32">
        <v>44409</v>
      </c>
      <c r="C15" s="35">
        <v>395409.77</v>
      </c>
      <c r="D15" s="36">
        <v>40843.85</v>
      </c>
      <c r="E15" s="8">
        <v>44504</v>
      </c>
      <c r="F15" s="5"/>
      <c r="G15" s="7">
        <v>395409.77</v>
      </c>
      <c r="H15" s="120">
        <f t="shared" si="2"/>
        <v>44470</v>
      </c>
      <c r="I15" s="37">
        <f>(D15/C15)*F15</f>
        <v>0</v>
      </c>
      <c r="J15" s="38">
        <f>C15-F15-G15</f>
        <v>0</v>
      </c>
      <c r="K15" s="3"/>
      <c r="L15" s="3"/>
      <c r="M15" s="3"/>
      <c r="N15" s="28"/>
      <c r="O15" s="13">
        <f>IFERROR(+D15/C15,0)</f>
        <v>0.10329499445600446</v>
      </c>
      <c r="P15" s="12">
        <f t="shared" si="0"/>
        <v>2021</v>
      </c>
      <c r="Q15" s="12">
        <f t="shared" si="1"/>
        <v>8</v>
      </c>
      <c r="R15" s="12" t="str">
        <f t="shared" si="6"/>
        <v>2021/8</v>
      </c>
      <c r="S15" s="14">
        <f>D15</f>
        <v>40843.85</v>
      </c>
    </row>
    <row r="16" spans="2:19">
      <c r="B16" s="32">
        <v>44440</v>
      </c>
      <c r="C16" s="35">
        <v>387585.93</v>
      </c>
      <c r="D16" s="36">
        <v>40075.379999999997</v>
      </c>
      <c r="E16" s="8">
        <v>44491</v>
      </c>
      <c r="F16" s="5">
        <v>387585.93</v>
      </c>
      <c r="G16" s="7"/>
      <c r="H16" s="120">
        <f t="shared" si="2"/>
        <v>44470</v>
      </c>
      <c r="I16" s="37">
        <f>(D16/C16)*F16</f>
        <v>40075.379999999997</v>
      </c>
      <c r="J16" s="38">
        <f>C16-F16-G16</f>
        <v>0</v>
      </c>
      <c r="K16" s="3"/>
      <c r="L16" s="3"/>
      <c r="M16" s="3"/>
      <c r="N16" s="28"/>
      <c r="O16" s="13">
        <f>IFERROR(+D16/C16,0)</f>
        <v>0.10339740660864546</v>
      </c>
      <c r="P16" s="12">
        <f t="shared" si="0"/>
        <v>2021</v>
      </c>
      <c r="Q16" s="12">
        <f t="shared" si="1"/>
        <v>9</v>
      </c>
      <c r="R16" s="12" t="str">
        <f t="shared" si="6"/>
        <v>2021/9</v>
      </c>
      <c r="S16" s="14">
        <f>D16</f>
        <v>40075.379999999997</v>
      </c>
    </row>
    <row r="17" spans="2:19">
      <c r="B17" s="32">
        <v>44470</v>
      </c>
      <c r="C17" s="35">
        <v>377508.48</v>
      </c>
      <c r="D17" s="36">
        <v>38789.58</v>
      </c>
      <c r="E17" s="8">
        <v>44512</v>
      </c>
      <c r="F17" s="5">
        <v>377508.48</v>
      </c>
      <c r="G17" s="7"/>
      <c r="H17" s="120">
        <f t="shared" si="2"/>
        <v>44470</v>
      </c>
      <c r="I17" s="37">
        <f t="shared" si="3"/>
        <v>38789.58</v>
      </c>
      <c r="J17" s="38">
        <f t="shared" si="4"/>
        <v>0</v>
      </c>
      <c r="K17" s="3"/>
      <c r="L17" s="3"/>
      <c r="M17" s="3"/>
      <c r="N17" s="28"/>
      <c r="O17" s="13">
        <f t="shared" si="5"/>
        <v>0.10275154613745366</v>
      </c>
      <c r="P17" s="12">
        <f t="shared" si="0"/>
        <v>2021</v>
      </c>
      <c r="Q17" s="12">
        <f t="shared" si="1"/>
        <v>10</v>
      </c>
      <c r="R17" s="12" t="str">
        <f t="shared" si="6"/>
        <v>2021/10</v>
      </c>
      <c r="S17" s="14">
        <f t="shared" si="7"/>
        <v>38789.58</v>
      </c>
    </row>
    <row r="18" spans="2:19">
      <c r="B18" s="32">
        <v>44501</v>
      </c>
      <c r="C18" s="35">
        <v>406565.03</v>
      </c>
      <c r="D18" s="36">
        <v>42240.12</v>
      </c>
      <c r="E18" s="8">
        <v>44547</v>
      </c>
      <c r="F18" s="5">
        <v>406565.03</v>
      </c>
      <c r="G18" s="7"/>
      <c r="H18" s="120">
        <f t="shared" si="2"/>
        <v>44501</v>
      </c>
      <c r="I18" s="37">
        <f t="shared" si="3"/>
        <v>42240.12</v>
      </c>
      <c r="J18" s="38">
        <f t="shared" si="4"/>
        <v>0</v>
      </c>
      <c r="K18" s="3"/>
      <c r="L18" s="3"/>
      <c r="M18" s="3"/>
      <c r="N18" s="28"/>
      <c r="O18" s="13">
        <f t="shared" si="5"/>
        <v>0.10389511365500373</v>
      </c>
      <c r="P18" s="12">
        <f t="shared" si="0"/>
        <v>2021</v>
      </c>
      <c r="Q18" s="12">
        <f t="shared" si="1"/>
        <v>11</v>
      </c>
      <c r="R18" s="12" t="str">
        <f t="shared" si="6"/>
        <v>2021/11</v>
      </c>
      <c r="S18" s="14">
        <f t="shared" si="7"/>
        <v>42240.12</v>
      </c>
    </row>
    <row r="19" spans="2:19">
      <c r="B19" s="32">
        <v>44531</v>
      </c>
      <c r="C19" s="35">
        <v>548130.43000000005</v>
      </c>
      <c r="D19" s="36">
        <v>42178.35</v>
      </c>
      <c r="E19" s="8">
        <v>44575</v>
      </c>
      <c r="F19" s="5">
        <v>548130.43000000005</v>
      </c>
      <c r="G19" s="7"/>
      <c r="H19" s="120">
        <f t="shared" si="2"/>
        <v>44531</v>
      </c>
      <c r="I19" s="37">
        <f t="shared" si="3"/>
        <v>42178.35</v>
      </c>
      <c r="J19" s="38">
        <f t="shared" si="4"/>
        <v>0</v>
      </c>
      <c r="K19" s="3"/>
      <c r="L19" s="3"/>
      <c r="M19" s="3"/>
      <c r="N19" s="28"/>
      <c r="O19" s="13">
        <f t="shared" si="5"/>
        <v>7.6949477152728041E-2</v>
      </c>
      <c r="P19" s="12">
        <f t="shared" si="0"/>
        <v>2021</v>
      </c>
      <c r="Q19" s="12">
        <f t="shared" si="1"/>
        <v>12</v>
      </c>
      <c r="R19" s="12" t="str">
        <f t="shared" si="6"/>
        <v>2021/12</v>
      </c>
      <c r="S19" s="14">
        <f t="shared" si="7"/>
        <v>42178.35</v>
      </c>
    </row>
    <row r="20" spans="2:19">
      <c r="B20" s="32">
        <v>44562</v>
      </c>
      <c r="C20" s="35">
        <v>381032.5</v>
      </c>
      <c r="D20" s="36">
        <v>35674.04</v>
      </c>
      <c r="E20" s="8">
        <v>44603</v>
      </c>
      <c r="F20" s="5">
        <v>381032.5</v>
      </c>
      <c r="G20" s="7"/>
      <c r="H20" s="120">
        <f t="shared" si="2"/>
        <v>44562</v>
      </c>
      <c r="I20" s="37">
        <f t="shared" si="3"/>
        <v>35674.04</v>
      </c>
      <c r="J20" s="38">
        <f t="shared" si="4"/>
        <v>0</v>
      </c>
      <c r="K20" s="3"/>
      <c r="L20" s="3"/>
      <c r="M20" s="3"/>
      <c r="N20" s="28"/>
      <c r="O20" s="13">
        <f t="shared" si="5"/>
        <v>9.3624664562734147E-2</v>
      </c>
      <c r="P20" s="12">
        <f t="shared" si="0"/>
        <v>2022</v>
      </c>
      <c r="Q20" s="12">
        <f t="shared" si="1"/>
        <v>1</v>
      </c>
      <c r="R20" s="12" t="str">
        <f t="shared" si="6"/>
        <v>2022/1</v>
      </c>
      <c r="S20" s="14">
        <f t="shared" si="7"/>
        <v>35674.04</v>
      </c>
    </row>
    <row r="21" spans="2:19">
      <c r="B21" s="32">
        <v>44593</v>
      </c>
      <c r="C21" s="35">
        <v>388992.62</v>
      </c>
      <c r="D21" s="36">
        <v>40055.120000000003</v>
      </c>
      <c r="E21" s="8">
        <v>44636</v>
      </c>
      <c r="F21" s="5">
        <v>388992.62</v>
      </c>
      <c r="G21" s="7"/>
      <c r="H21" s="120">
        <f t="shared" si="2"/>
        <v>44593</v>
      </c>
      <c r="I21" s="37">
        <f t="shared" si="3"/>
        <v>40055.120000000003</v>
      </c>
      <c r="J21" s="38">
        <f t="shared" si="4"/>
        <v>0</v>
      </c>
      <c r="K21" s="3"/>
      <c r="L21" s="3"/>
      <c r="M21" s="3"/>
      <c r="N21" s="28"/>
      <c r="O21" s="13">
        <f t="shared" si="5"/>
        <v>0.1029714136993139</v>
      </c>
      <c r="P21" s="12">
        <f t="shared" si="0"/>
        <v>2022</v>
      </c>
      <c r="Q21" s="12">
        <f t="shared" si="1"/>
        <v>2</v>
      </c>
      <c r="R21" s="12" t="str">
        <f t="shared" si="6"/>
        <v>2022/2</v>
      </c>
      <c r="S21" s="14">
        <f t="shared" si="7"/>
        <v>40055.120000000003</v>
      </c>
    </row>
    <row r="22" spans="2:19">
      <c r="B22" s="32">
        <v>44621</v>
      </c>
      <c r="C22" s="35">
        <v>449609.5</v>
      </c>
      <c r="D22" s="36">
        <v>46271.839999999997</v>
      </c>
      <c r="E22" s="8">
        <v>44670</v>
      </c>
      <c r="F22" s="5">
        <v>449609.5</v>
      </c>
      <c r="G22" s="7"/>
      <c r="H22" s="120">
        <f t="shared" si="2"/>
        <v>44621</v>
      </c>
      <c r="I22" s="37">
        <f t="shared" si="3"/>
        <v>46271.839999999997</v>
      </c>
      <c r="J22" s="38">
        <f t="shared" si="4"/>
        <v>0</v>
      </c>
      <c r="K22" s="3"/>
      <c r="L22" s="3"/>
      <c r="M22" s="3"/>
      <c r="N22" s="28"/>
      <c r="O22" s="13">
        <f t="shared" si="5"/>
        <v>0.10291561899826404</v>
      </c>
      <c r="P22" s="12">
        <f t="shared" si="0"/>
        <v>2022</v>
      </c>
      <c r="Q22" s="12">
        <f t="shared" si="1"/>
        <v>3</v>
      </c>
      <c r="R22" s="12" t="str">
        <f t="shared" si="6"/>
        <v>2022/3</v>
      </c>
      <c r="S22" s="14">
        <f t="shared" si="7"/>
        <v>46271.839999999997</v>
      </c>
    </row>
    <row r="23" spans="2:19">
      <c r="B23" s="32">
        <v>44652</v>
      </c>
      <c r="C23" s="35">
        <v>430570.2</v>
      </c>
      <c r="D23" s="36">
        <v>44314.26</v>
      </c>
      <c r="E23" s="8">
        <v>44697</v>
      </c>
      <c r="F23" s="5">
        <v>430570.2</v>
      </c>
      <c r="G23" s="7"/>
      <c r="H23" s="120">
        <f t="shared" si="2"/>
        <v>44652</v>
      </c>
      <c r="I23" s="37">
        <f t="shared" si="3"/>
        <v>44314.26</v>
      </c>
      <c r="J23" s="38">
        <f t="shared" si="4"/>
        <v>0</v>
      </c>
      <c r="K23" s="3"/>
      <c r="L23" s="3"/>
      <c r="M23" s="3"/>
      <c r="N23" s="28"/>
      <c r="O23" s="13">
        <f t="shared" si="5"/>
        <v>0.10291994197461878</v>
      </c>
      <c r="P23" s="12">
        <f t="shared" si="0"/>
        <v>2022</v>
      </c>
      <c r="Q23" s="12">
        <f t="shared" si="1"/>
        <v>4</v>
      </c>
      <c r="R23" s="12" t="str">
        <f t="shared" si="6"/>
        <v>2022/4</v>
      </c>
      <c r="S23" s="14">
        <f t="shared" si="7"/>
        <v>44314.26</v>
      </c>
    </row>
    <row r="24" spans="2:19">
      <c r="B24" s="32">
        <v>44682</v>
      </c>
      <c r="C24" s="35">
        <v>473365.26</v>
      </c>
      <c r="D24" s="36">
        <v>48869.24</v>
      </c>
      <c r="E24" s="8">
        <v>44725</v>
      </c>
      <c r="F24" s="5">
        <v>473365.26</v>
      </c>
      <c r="G24" s="7"/>
      <c r="H24" s="120">
        <f t="shared" si="2"/>
        <v>44682</v>
      </c>
      <c r="I24" s="37">
        <f t="shared" si="3"/>
        <v>48869.24</v>
      </c>
      <c r="J24" s="38">
        <f t="shared" si="4"/>
        <v>0</v>
      </c>
      <c r="K24" s="3"/>
      <c r="L24" s="3"/>
      <c r="M24" s="3"/>
      <c r="N24" s="28"/>
      <c r="O24" s="13">
        <f t="shared" si="5"/>
        <v>0.10323790976971989</v>
      </c>
      <c r="P24" s="12">
        <f t="shared" si="0"/>
        <v>2022</v>
      </c>
      <c r="Q24" s="12">
        <f t="shared" si="1"/>
        <v>5</v>
      </c>
      <c r="R24" s="12" t="str">
        <f t="shared" si="6"/>
        <v>2022/5</v>
      </c>
      <c r="S24" s="14">
        <f t="shared" si="7"/>
        <v>48869.24</v>
      </c>
    </row>
    <row r="25" spans="2:19">
      <c r="B25" s="32">
        <v>44713</v>
      </c>
      <c r="C25" s="35">
        <v>640777.18999999994</v>
      </c>
      <c r="D25" s="36">
        <v>66457.87</v>
      </c>
      <c r="E25" s="8">
        <v>44763</v>
      </c>
      <c r="F25" s="5">
        <v>640777.18999999994</v>
      </c>
      <c r="G25" s="7"/>
      <c r="H25" s="120">
        <f t="shared" si="2"/>
        <v>44743</v>
      </c>
      <c r="I25" s="37">
        <f t="shared" si="3"/>
        <v>66457.87</v>
      </c>
      <c r="J25" s="38">
        <f t="shared" si="4"/>
        <v>0</v>
      </c>
      <c r="K25" s="3"/>
      <c r="L25" s="3"/>
      <c r="M25" s="3"/>
      <c r="N25" s="28"/>
      <c r="O25" s="13">
        <f t="shared" si="5"/>
        <v>0.10371447522968164</v>
      </c>
      <c r="P25" s="12">
        <f t="shared" si="0"/>
        <v>2022</v>
      </c>
      <c r="Q25" s="12">
        <f t="shared" si="1"/>
        <v>6</v>
      </c>
      <c r="R25" s="12" t="str">
        <f t="shared" si="6"/>
        <v>2022/6</v>
      </c>
      <c r="S25" s="14">
        <f t="shared" si="7"/>
        <v>66457.87</v>
      </c>
    </row>
    <row r="26" spans="2:19">
      <c r="B26" s="32">
        <v>44743</v>
      </c>
      <c r="C26" s="35">
        <v>512627.83</v>
      </c>
      <c r="D26" s="36">
        <v>52923.82</v>
      </c>
      <c r="E26" s="8">
        <v>44784</v>
      </c>
      <c r="F26" s="5">
        <v>512627.83</v>
      </c>
      <c r="G26" s="7"/>
      <c r="H26" s="120">
        <f t="shared" si="2"/>
        <v>44743</v>
      </c>
      <c r="I26" s="37">
        <f t="shared" si="3"/>
        <v>52923.82</v>
      </c>
      <c r="J26" s="38">
        <f t="shared" si="4"/>
        <v>0</v>
      </c>
      <c r="K26" s="3"/>
      <c r="L26" s="3"/>
      <c r="M26" s="3"/>
      <c r="N26" s="28"/>
      <c r="O26" s="13">
        <f t="shared" si="5"/>
        <v>0.10324023961008906</v>
      </c>
      <c r="P26" s="12">
        <f t="shared" si="0"/>
        <v>2022</v>
      </c>
      <c r="Q26" s="12">
        <f t="shared" si="1"/>
        <v>7</v>
      </c>
      <c r="R26" s="12" t="str">
        <f t="shared" si="6"/>
        <v>2022/7</v>
      </c>
      <c r="S26" s="14">
        <f t="shared" si="7"/>
        <v>52923.82</v>
      </c>
    </row>
    <row r="27" spans="2:19">
      <c r="B27" s="32">
        <v>44774</v>
      </c>
      <c r="C27" s="35">
        <v>680889.27</v>
      </c>
      <c r="D27" s="36">
        <v>52792.769286397488</v>
      </c>
      <c r="E27" s="8">
        <v>44820</v>
      </c>
      <c r="F27" s="5">
        <v>680889.27</v>
      </c>
      <c r="G27" s="7"/>
      <c r="H27" s="120">
        <f t="shared" si="2"/>
        <v>44774</v>
      </c>
      <c r="I27" s="37">
        <f t="shared" si="3"/>
        <v>52792.769286397488</v>
      </c>
      <c r="J27" s="38">
        <f t="shared" si="4"/>
        <v>0</v>
      </c>
      <c r="K27" s="3"/>
      <c r="L27" s="3"/>
      <c r="M27" s="3"/>
      <c r="N27" s="28"/>
      <c r="O27" s="13">
        <f t="shared" si="5"/>
        <v>7.7535028987015003E-2</v>
      </c>
      <c r="P27" s="12">
        <f t="shared" si="0"/>
        <v>2022</v>
      </c>
      <c r="Q27" s="12">
        <f t="shared" si="1"/>
        <v>8</v>
      </c>
      <c r="R27" s="12" t="str">
        <f t="shared" si="6"/>
        <v>2022/8</v>
      </c>
      <c r="S27" s="14">
        <f t="shared" si="7"/>
        <v>52792.769286397488</v>
      </c>
    </row>
    <row r="28" spans="2:19">
      <c r="B28" s="32">
        <v>44805</v>
      </c>
      <c r="C28" s="35">
        <v>727533.1</v>
      </c>
      <c r="D28" s="36">
        <v>76997.186088976057</v>
      </c>
      <c r="E28" s="8">
        <v>44851</v>
      </c>
      <c r="F28" s="5">
        <v>727533.1</v>
      </c>
      <c r="G28" s="7"/>
      <c r="H28" s="120">
        <f t="shared" si="2"/>
        <v>44805</v>
      </c>
      <c r="I28" s="37">
        <f t="shared" si="3"/>
        <v>76997.186088976057</v>
      </c>
      <c r="J28" s="38">
        <f t="shared" si="4"/>
        <v>0</v>
      </c>
      <c r="K28" s="31"/>
      <c r="L28" s="3"/>
      <c r="M28" s="3"/>
      <c r="N28" s="28"/>
      <c r="O28" s="13">
        <f t="shared" si="5"/>
        <v>0.10583324124905941</v>
      </c>
      <c r="P28" s="12">
        <f t="shared" si="0"/>
        <v>2022</v>
      </c>
      <c r="Q28" s="12">
        <f t="shared" si="1"/>
        <v>9</v>
      </c>
      <c r="R28" s="12" t="str">
        <f t="shared" si="6"/>
        <v>2022/9</v>
      </c>
      <c r="S28" s="14">
        <f t="shared" si="7"/>
        <v>76997.186088976057</v>
      </c>
    </row>
    <row r="29" spans="2:19">
      <c r="B29" s="32">
        <v>44835</v>
      </c>
      <c r="C29" s="35">
        <v>697253.5</v>
      </c>
      <c r="D29" s="36">
        <v>73977.63</v>
      </c>
      <c r="E29" s="8">
        <v>44875</v>
      </c>
      <c r="F29" s="5">
        <v>697253.5</v>
      </c>
      <c r="G29" s="7"/>
      <c r="H29" s="120">
        <f t="shared" si="2"/>
        <v>44835</v>
      </c>
      <c r="I29" s="37">
        <f t="shared" si="3"/>
        <v>73977.63</v>
      </c>
      <c r="J29" s="38">
        <f t="shared" si="4"/>
        <v>0</v>
      </c>
      <c r="N29" s="2"/>
      <c r="O29" s="13">
        <f t="shared" ref="O29:O42" si="8">IFERROR(+D29/C29,0)</f>
        <v>0.10609861406217395</v>
      </c>
      <c r="P29" s="12">
        <f t="shared" ref="P29:P42" si="9">YEAR(B29)</f>
        <v>2022</v>
      </c>
      <c r="Q29" s="12">
        <f t="shared" ref="Q29:Q42" si="10">MONTH(B29)</f>
        <v>10</v>
      </c>
      <c r="R29" s="12" t="str">
        <f t="shared" ref="R29:R42" si="11">P29&amp;"/"&amp;Q29</f>
        <v>2022/10</v>
      </c>
      <c r="S29" s="14">
        <f t="shared" ref="S29:S42" si="12">D29</f>
        <v>73977.63</v>
      </c>
    </row>
    <row r="30" spans="2:19">
      <c r="B30" s="32">
        <v>44866</v>
      </c>
      <c r="C30" s="35">
        <v>879051.78</v>
      </c>
      <c r="D30" s="36">
        <v>92917.480020078496</v>
      </c>
      <c r="E30" s="8">
        <v>44915</v>
      </c>
      <c r="F30" s="5">
        <v>879051.78</v>
      </c>
      <c r="G30" s="7"/>
      <c r="H30" s="120">
        <f t="shared" si="2"/>
        <v>44866</v>
      </c>
      <c r="I30" s="37">
        <f t="shared" si="3"/>
        <v>92917.480020078496</v>
      </c>
      <c r="J30" s="38">
        <f t="shared" si="4"/>
        <v>0</v>
      </c>
      <c r="N30" s="2"/>
      <c r="O30" s="13">
        <f t="shared" si="8"/>
        <v>0.10570194172188412</v>
      </c>
      <c r="P30" s="12">
        <f t="shared" si="9"/>
        <v>2022</v>
      </c>
      <c r="Q30" s="12">
        <f t="shared" si="10"/>
        <v>11</v>
      </c>
      <c r="R30" s="12" t="str">
        <f t="shared" si="11"/>
        <v>2022/11</v>
      </c>
      <c r="S30" s="14">
        <f t="shared" si="12"/>
        <v>92917.480020078496</v>
      </c>
    </row>
    <row r="31" spans="2:19">
      <c r="B31" s="32">
        <v>44896</v>
      </c>
      <c r="C31" s="35">
        <v>1147244.0900000001</v>
      </c>
      <c r="D31" s="36">
        <v>121602.16850520033</v>
      </c>
      <c r="E31" s="8">
        <v>44952</v>
      </c>
      <c r="F31" s="5">
        <v>1147244.0900000001</v>
      </c>
      <c r="G31" s="7"/>
      <c r="H31" s="120">
        <f t="shared" si="2"/>
        <v>44927</v>
      </c>
      <c r="I31" s="37">
        <f t="shared" si="3"/>
        <v>121602.16850520033</v>
      </c>
      <c r="J31" s="38">
        <f t="shared" si="4"/>
        <v>0</v>
      </c>
      <c r="N31" s="2"/>
      <c r="O31" s="13">
        <f t="shared" si="8"/>
        <v>0.10599502718309957</v>
      </c>
      <c r="P31" s="12">
        <f t="shared" si="9"/>
        <v>2022</v>
      </c>
      <c r="Q31" s="12">
        <f t="shared" si="10"/>
        <v>12</v>
      </c>
      <c r="R31" s="12" t="str">
        <f t="shared" si="11"/>
        <v>2022/12</v>
      </c>
      <c r="S31" s="14">
        <f t="shared" si="12"/>
        <v>121602.16850520033</v>
      </c>
    </row>
    <row r="32" spans="2:19">
      <c r="B32" s="32">
        <v>44927</v>
      </c>
      <c r="C32" s="35">
        <v>874304.81</v>
      </c>
      <c r="D32" s="36">
        <v>92414.775888439079</v>
      </c>
      <c r="E32" s="8">
        <v>45037</v>
      </c>
      <c r="F32" s="5">
        <v>874304.81</v>
      </c>
      <c r="G32" s="7"/>
      <c r="H32" s="120">
        <f t="shared" si="2"/>
        <v>45017</v>
      </c>
      <c r="I32" s="37">
        <f t="shared" si="3"/>
        <v>92414.775888439079</v>
      </c>
      <c r="J32" s="38">
        <f t="shared" si="4"/>
        <v>0</v>
      </c>
      <c r="N32" s="2"/>
      <c r="O32" s="13">
        <f t="shared" si="8"/>
        <v>0.10570086636997808</v>
      </c>
      <c r="P32" s="12">
        <f t="shared" si="9"/>
        <v>2023</v>
      </c>
      <c r="Q32" s="12">
        <f t="shared" si="10"/>
        <v>1</v>
      </c>
      <c r="R32" s="12" t="str">
        <f t="shared" si="11"/>
        <v>2023/1</v>
      </c>
      <c r="S32" s="14">
        <f t="shared" si="12"/>
        <v>92414.775888439079</v>
      </c>
    </row>
    <row r="33" spans="2:19">
      <c r="B33" s="32">
        <v>44958</v>
      </c>
      <c r="C33" s="35">
        <v>1029824.37</v>
      </c>
      <c r="D33" s="36">
        <v>109473.68983084396</v>
      </c>
      <c r="E33" s="8">
        <v>45037</v>
      </c>
      <c r="F33" s="5">
        <v>1029824.37</v>
      </c>
      <c r="G33" s="7"/>
      <c r="H33" s="120">
        <f t="shared" si="2"/>
        <v>45017</v>
      </c>
      <c r="I33" s="37">
        <f t="shared" si="3"/>
        <v>109473.68983084396</v>
      </c>
      <c r="J33" s="38">
        <f t="shared" si="4"/>
        <v>0</v>
      </c>
      <c r="N33" s="2"/>
      <c r="O33" s="13">
        <f t="shared" si="8"/>
        <v>0.1063032620123798</v>
      </c>
      <c r="P33" s="12">
        <f t="shared" si="9"/>
        <v>2023</v>
      </c>
      <c r="Q33" s="12">
        <f t="shared" si="10"/>
        <v>2</v>
      </c>
      <c r="R33" s="12" t="str">
        <f t="shared" si="11"/>
        <v>2023/2</v>
      </c>
      <c r="S33" s="14">
        <f t="shared" si="12"/>
        <v>109473.68983084396</v>
      </c>
    </row>
    <row r="34" spans="2:19">
      <c r="B34" s="32">
        <v>44986</v>
      </c>
      <c r="C34" s="35">
        <v>1021738.14</v>
      </c>
      <c r="D34" s="36">
        <v>108240.76360625676</v>
      </c>
      <c r="E34" s="8">
        <v>45044</v>
      </c>
      <c r="F34" s="5">
        <v>1021738.14</v>
      </c>
      <c r="G34" s="7"/>
      <c r="H34" s="120">
        <f t="shared" si="2"/>
        <v>45017</v>
      </c>
      <c r="I34" s="37">
        <f t="shared" si="3"/>
        <v>108240.76360625676</v>
      </c>
      <c r="J34" s="38">
        <f t="shared" si="4"/>
        <v>0</v>
      </c>
      <c r="N34" s="2"/>
      <c r="O34" s="13">
        <f t="shared" si="8"/>
        <v>0.10593787132802614</v>
      </c>
      <c r="P34" s="12">
        <f t="shared" si="9"/>
        <v>2023</v>
      </c>
      <c r="Q34" s="12">
        <f t="shared" si="10"/>
        <v>3</v>
      </c>
      <c r="R34" s="12" t="str">
        <f t="shared" si="11"/>
        <v>2023/3</v>
      </c>
      <c r="S34" s="14">
        <f t="shared" si="12"/>
        <v>108240.76360625676</v>
      </c>
    </row>
    <row r="35" spans="2:19">
      <c r="B35" s="32">
        <v>45017</v>
      </c>
      <c r="C35" s="35">
        <v>969017.04</v>
      </c>
      <c r="D35" s="36">
        <v>103004.03624107396</v>
      </c>
      <c r="E35" s="8">
        <v>45063</v>
      </c>
      <c r="F35" s="5">
        <v>969017.04</v>
      </c>
      <c r="G35" s="7"/>
      <c r="H35" s="120">
        <f t="shared" si="2"/>
        <v>45017</v>
      </c>
      <c r="I35" s="37">
        <f t="shared" si="3"/>
        <v>103004.03624107396</v>
      </c>
      <c r="J35" s="38">
        <f t="shared" si="4"/>
        <v>0</v>
      </c>
      <c r="N35" s="2"/>
      <c r="O35" s="13">
        <f t="shared" si="8"/>
        <v>0.1062974457508755</v>
      </c>
      <c r="P35" s="12">
        <f t="shared" si="9"/>
        <v>2023</v>
      </c>
      <c r="Q35" s="12">
        <f t="shared" si="10"/>
        <v>4</v>
      </c>
      <c r="R35" s="12" t="str">
        <f t="shared" si="11"/>
        <v>2023/4</v>
      </c>
      <c r="S35" s="14">
        <f t="shared" si="12"/>
        <v>103004.03624107396</v>
      </c>
    </row>
    <row r="36" spans="2:19">
      <c r="B36" s="32">
        <v>45047</v>
      </c>
      <c r="C36" s="35">
        <v>1252265.97</v>
      </c>
      <c r="D36" s="36">
        <v>132528.71440797183</v>
      </c>
      <c r="E36" s="8">
        <v>45093</v>
      </c>
      <c r="F36" s="5">
        <v>1252265.97</v>
      </c>
      <c r="G36" s="7"/>
      <c r="H36" s="120">
        <f t="shared" si="2"/>
        <v>45047</v>
      </c>
      <c r="I36" s="37">
        <f t="shared" si="3"/>
        <v>132528.71440797183</v>
      </c>
      <c r="J36" s="38">
        <f t="shared" si="4"/>
        <v>0</v>
      </c>
      <c r="N36" s="2"/>
      <c r="O36" s="13">
        <f t="shared" si="8"/>
        <v>0.10583112340581437</v>
      </c>
      <c r="P36" s="12">
        <f t="shared" si="9"/>
        <v>2023</v>
      </c>
      <c r="Q36" s="12">
        <f t="shared" si="10"/>
        <v>5</v>
      </c>
      <c r="R36" s="12" t="str">
        <f t="shared" si="11"/>
        <v>2023/5</v>
      </c>
      <c r="S36" s="14">
        <f t="shared" si="12"/>
        <v>132528.71440797183</v>
      </c>
    </row>
    <row r="37" spans="2:19">
      <c r="B37" s="32">
        <v>45078</v>
      </c>
      <c r="C37" s="35">
        <v>1806059.78</v>
      </c>
      <c r="D37" s="36">
        <v>191664.31135343801</v>
      </c>
      <c r="E37" s="8">
        <v>45121</v>
      </c>
      <c r="F37" s="5">
        <v>1806059.78</v>
      </c>
      <c r="G37" s="7"/>
      <c r="H37" s="120">
        <f t="shared" si="2"/>
        <v>45078</v>
      </c>
      <c r="I37" s="37">
        <f t="shared" si="3"/>
        <v>191664.31135343801</v>
      </c>
      <c r="J37" s="38">
        <f t="shared" si="4"/>
        <v>0</v>
      </c>
      <c r="N37" s="2"/>
      <c r="O37" s="13">
        <f t="shared" si="8"/>
        <v>0.10612290549620568</v>
      </c>
      <c r="P37" s="12">
        <f t="shared" si="9"/>
        <v>2023</v>
      </c>
      <c r="Q37" s="12">
        <f t="shared" si="10"/>
        <v>6</v>
      </c>
      <c r="R37" s="12" t="str">
        <f t="shared" si="11"/>
        <v>2023/6</v>
      </c>
      <c r="S37" s="14">
        <f t="shared" si="12"/>
        <v>191664.31135343801</v>
      </c>
    </row>
    <row r="38" spans="2:19">
      <c r="B38" s="32">
        <v>45108</v>
      </c>
      <c r="C38" s="35"/>
      <c r="D38" s="36"/>
      <c r="E38" s="8"/>
      <c r="F38" s="5"/>
      <c r="G38" s="7"/>
      <c r="H38" s="120" t="str">
        <f t="shared" si="2"/>
        <v/>
      </c>
      <c r="I38" s="37" t="e">
        <f t="shared" si="3"/>
        <v>#DIV/0!</v>
      </c>
      <c r="J38" s="38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7</v>
      </c>
      <c r="R38" s="12" t="str">
        <f t="shared" si="11"/>
        <v>2023/7</v>
      </c>
      <c r="S38" s="14">
        <f t="shared" si="12"/>
        <v>0</v>
      </c>
    </row>
    <row r="39" spans="2:19">
      <c r="B39" s="32">
        <v>45139</v>
      </c>
      <c r="C39" s="35"/>
      <c r="D39" s="36"/>
      <c r="E39" s="8"/>
      <c r="F39" s="5"/>
      <c r="G39" s="7"/>
      <c r="H39" s="120" t="str">
        <f t="shared" si="2"/>
        <v/>
      </c>
      <c r="I39" s="37" t="e">
        <f t="shared" si="3"/>
        <v>#DIV/0!</v>
      </c>
      <c r="J39" s="38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8</v>
      </c>
      <c r="R39" s="12" t="str">
        <f t="shared" si="11"/>
        <v>2023/8</v>
      </c>
      <c r="S39" s="14">
        <f t="shared" si="12"/>
        <v>0</v>
      </c>
    </row>
    <row r="40" spans="2:19">
      <c r="B40" s="32">
        <v>45170</v>
      </c>
      <c r="C40" s="35"/>
      <c r="D40" s="36"/>
      <c r="E40" s="8"/>
      <c r="F40" s="5"/>
      <c r="G40" s="7"/>
      <c r="H40" s="120" t="str">
        <f t="shared" si="2"/>
        <v/>
      </c>
      <c r="I40" s="37" t="e">
        <f t="shared" si="3"/>
        <v>#DIV/0!</v>
      </c>
      <c r="J40" s="38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9</v>
      </c>
      <c r="R40" s="12" t="str">
        <f t="shared" si="11"/>
        <v>2023/9</v>
      </c>
      <c r="S40" s="14">
        <f t="shared" si="12"/>
        <v>0</v>
      </c>
    </row>
    <row r="41" spans="2:19">
      <c r="B41" s="32">
        <v>45200</v>
      </c>
      <c r="C41" s="35"/>
      <c r="D41" s="36"/>
      <c r="E41" s="8"/>
      <c r="F41" s="5"/>
      <c r="G41" s="7"/>
      <c r="H41" s="120" t="str">
        <f t="shared" si="2"/>
        <v/>
      </c>
      <c r="I41" s="37" t="e">
        <f t="shared" si="3"/>
        <v>#DIV/0!</v>
      </c>
      <c r="J41" s="38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10</v>
      </c>
      <c r="R41" s="12" t="str">
        <f t="shared" si="11"/>
        <v>2023/10</v>
      </c>
      <c r="S41" s="14">
        <f t="shared" si="12"/>
        <v>0</v>
      </c>
    </row>
    <row r="42" spans="2:19">
      <c r="B42" s="32">
        <v>45231</v>
      </c>
      <c r="C42" s="35"/>
      <c r="D42" s="36"/>
      <c r="E42" s="8"/>
      <c r="F42" s="5"/>
      <c r="G42" s="7"/>
      <c r="H42" s="120" t="str">
        <f t="shared" si="2"/>
        <v/>
      </c>
      <c r="I42" s="37" t="e">
        <f t="shared" si="3"/>
        <v>#DIV/0!</v>
      </c>
      <c r="J42" s="38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11</v>
      </c>
      <c r="R42" s="12" t="str">
        <f t="shared" si="11"/>
        <v>2023/11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2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319" activePane="bottomLeft" state="frozen"/>
      <selection pane="bottomLeft" activeCell="A325" sqref="A325:E329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9" t="s">
        <v>76</v>
      </c>
      <c r="G1" s="50" t="s">
        <v>74</v>
      </c>
      <c r="H1" s="50" t="s">
        <v>75</v>
      </c>
      <c r="I1" s="51" t="s">
        <v>53</v>
      </c>
      <c r="J1" s="52" t="str">
        <f>"&gt;="&amp;G2</f>
        <v>&gt;=32874</v>
      </c>
      <c r="K1" s="52" t="str">
        <f>"&lt;="&amp;H2</f>
        <v>&lt;=44135</v>
      </c>
    </row>
    <row r="2" spans="1:11">
      <c r="F2" s="18"/>
      <c r="G2" s="57">
        <v>32874</v>
      </c>
      <c r="H2" s="57">
        <v>44135</v>
      </c>
    </row>
    <row r="5" spans="1:11">
      <c r="A5" s="44"/>
      <c r="B5" s="44"/>
      <c r="C5" s="44"/>
      <c r="D5" s="44"/>
      <c r="E5" s="44"/>
      <c r="G5" s="53" t="s">
        <v>66</v>
      </c>
      <c r="H5" s="54" t="s">
        <v>77</v>
      </c>
      <c r="I5" s="54" t="s">
        <v>78</v>
      </c>
    </row>
    <row r="6" spans="1:11">
      <c r="A6" s="45" t="s">
        <v>23</v>
      </c>
      <c r="B6" s="234" t="s">
        <v>85</v>
      </c>
      <c r="C6" s="234"/>
      <c r="D6" s="234"/>
      <c r="E6" s="234"/>
      <c r="G6" s="55">
        <f>IF(A6="Plan",SUMIF('Control de pagos'!B:B,Descripción!B6,'Control de pagos'!D:D),"")</f>
        <v>1232480.76</v>
      </c>
      <c r="H6" s="55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147041.07999999999</v>
      </c>
      <c r="I6" s="56">
        <f>IF(G6="","",G6-H6)</f>
        <v>1085439.68</v>
      </c>
    </row>
    <row r="7" spans="1:11">
      <c r="A7" s="46" t="s">
        <v>67</v>
      </c>
      <c r="B7" s="47">
        <v>43811</v>
      </c>
      <c r="G7" s="55" t="str">
        <f>IF(A7="Plan",SUMIF('Control de pagos'!B:B,Descripción!B7,'Control de pagos'!D:D),"")</f>
        <v/>
      </c>
      <c r="H7" s="55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6" t="str">
        <f t="shared" ref="I7:I19" si="0">IF(G7="","",G7-H7)</f>
        <v/>
      </c>
    </row>
    <row r="8" spans="1:11">
      <c r="A8" s="46" t="s">
        <v>54</v>
      </c>
      <c r="B8" s="48" t="s">
        <v>86</v>
      </c>
      <c r="G8" s="55" t="str">
        <f>IF(A8="Plan",SUMIF('Control de pagos'!B:B,Descripción!B8,'Control de pagos'!D:D),"")</f>
        <v/>
      </c>
      <c r="H8" s="55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6" t="str">
        <f t="shared" si="0"/>
        <v/>
      </c>
    </row>
    <row r="9" spans="1:11">
      <c r="A9" s="46" t="s">
        <v>55</v>
      </c>
      <c r="B9" s="48" t="s">
        <v>87</v>
      </c>
      <c r="G9" s="55" t="str">
        <f>IF(A9="Plan",SUMIF('Control de pagos'!B:B,Descripción!B9,'Control de pagos'!D:D),"")</f>
        <v/>
      </c>
      <c r="H9" s="55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6" t="str">
        <f t="shared" si="0"/>
        <v/>
      </c>
    </row>
    <row r="10" spans="1:11">
      <c r="A10" s="46" t="s">
        <v>56</v>
      </c>
      <c r="B10" s="69" t="s">
        <v>88</v>
      </c>
      <c r="G10" s="55" t="str">
        <f>IF(A10="Plan",SUMIF('Control de pagos'!B:B,Descripción!B10,'Control de pagos'!D:D),"")</f>
        <v/>
      </c>
      <c r="H10" s="55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6" t="str">
        <f t="shared" si="0"/>
        <v/>
      </c>
    </row>
    <row r="11" spans="1:11" ht="15.75" thickBot="1">
      <c r="G11" s="55" t="str">
        <f>IF(A11="Plan",SUMIF('Control de pagos'!B:B,Descripción!B11,'Control de pagos'!D:D),"")</f>
        <v/>
      </c>
      <c r="H11" s="55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6" t="str">
        <f t="shared" si="0"/>
        <v/>
      </c>
    </row>
    <row r="12" spans="1:11" ht="20.25" customHeight="1" thickBot="1">
      <c r="A12" s="241" t="s">
        <v>57</v>
      </c>
      <c r="B12" s="241" t="s">
        <v>58</v>
      </c>
      <c r="C12" s="241" t="s">
        <v>59</v>
      </c>
      <c r="D12" s="243" t="s">
        <v>60</v>
      </c>
      <c r="E12" s="244"/>
      <c r="G12" s="55" t="str">
        <f>IF(A12="Plan",SUMIF('Control de pagos'!B:B,Descripción!B12,'Control de pagos'!D:D),"")</f>
        <v/>
      </c>
      <c r="H12" s="55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6" t="str">
        <f t="shared" si="0"/>
        <v/>
      </c>
    </row>
    <row r="13" spans="1:11" ht="15.75" thickBot="1">
      <c r="A13" s="242"/>
      <c r="B13" s="242"/>
      <c r="C13" s="242"/>
      <c r="D13" s="70" t="s">
        <v>61</v>
      </c>
      <c r="E13" s="70" t="s">
        <v>62</v>
      </c>
      <c r="G13" s="55" t="str">
        <f>IF(A13="Plan",SUMIF('Control de pagos'!B:B,Descripción!B13,'Control de pagos'!D:D),"")</f>
        <v/>
      </c>
      <c r="H13" s="55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6" t="str">
        <f t="shared" si="0"/>
        <v/>
      </c>
    </row>
    <row r="14" spans="1:11" ht="15.75" thickBot="1">
      <c r="A14" s="71" t="s">
        <v>63</v>
      </c>
      <c r="B14" s="72">
        <v>0</v>
      </c>
      <c r="C14" s="235">
        <v>8</v>
      </c>
      <c r="D14" s="238">
        <v>0.03</v>
      </c>
      <c r="E14" s="238">
        <v>0</v>
      </c>
      <c r="G14" s="55" t="str">
        <f>IF(A14="Plan",SUMIF('Control de pagos'!B:B,Descripción!B14,'Control de pagos'!D:D),"")</f>
        <v/>
      </c>
      <c r="H14" s="55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6" t="str">
        <f t="shared" si="0"/>
        <v/>
      </c>
    </row>
    <row r="15" spans="1:11" ht="15.75" thickBot="1">
      <c r="A15" s="71" t="s">
        <v>64</v>
      </c>
      <c r="B15" s="72">
        <v>1232480.76</v>
      </c>
      <c r="C15" s="236"/>
      <c r="D15" s="239"/>
      <c r="E15" s="239"/>
      <c r="G15" s="55" t="str">
        <f>IF(A15="Plan",SUMIF('Control de pagos'!B:B,Descripción!B15,'Control de pagos'!D:D),"")</f>
        <v/>
      </c>
      <c r="H15" s="55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6" t="str">
        <f t="shared" si="0"/>
        <v/>
      </c>
    </row>
    <row r="16" spans="1:11" ht="15.75" thickBot="1">
      <c r="A16" s="71" t="s">
        <v>65</v>
      </c>
      <c r="B16" s="72">
        <v>0</v>
      </c>
      <c r="C16" s="236"/>
      <c r="D16" s="239"/>
      <c r="E16" s="239"/>
      <c r="G16" s="55" t="str">
        <f>IF(A16="Plan",SUMIF('Control de pagos'!B:B,Descripción!B16,'Control de pagos'!D:D),"")</f>
        <v/>
      </c>
      <c r="H16" s="55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6" t="str">
        <f t="shared" si="0"/>
        <v/>
      </c>
    </row>
    <row r="17" spans="1:9" ht="15.75" thickBot="1">
      <c r="A17" s="71" t="s">
        <v>66</v>
      </c>
      <c r="B17" s="73">
        <v>1232480.76</v>
      </c>
      <c r="C17" s="236"/>
      <c r="D17" s="239"/>
      <c r="E17" s="239"/>
      <c r="G17" s="55" t="str">
        <f>IF(A17="Plan",SUMIF('Control de pagos'!B:B,Descripción!B17,'Control de pagos'!D:D),"")</f>
        <v/>
      </c>
      <c r="H17" s="55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6" t="str">
        <f t="shared" si="0"/>
        <v/>
      </c>
    </row>
    <row r="18" spans="1:9" ht="15.75" thickBot="1">
      <c r="A18" s="74"/>
      <c r="B18" s="75"/>
      <c r="C18" s="237"/>
      <c r="D18" s="240"/>
      <c r="E18" s="240"/>
      <c r="G18" s="55" t="str">
        <f>IF(A18="Plan",SUMIF('Control de pagos'!B:B,Descripción!B18,'Control de pagos'!D:D),"")</f>
        <v/>
      </c>
      <c r="H18" s="55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6" t="str">
        <f t="shared" si="0"/>
        <v/>
      </c>
    </row>
    <row r="19" spans="1:9">
      <c r="A19" s="45" t="s">
        <v>23</v>
      </c>
      <c r="B19" s="234" t="s">
        <v>101</v>
      </c>
      <c r="C19" s="234"/>
      <c r="D19" s="234"/>
      <c r="E19" s="234"/>
      <c r="G19" s="55">
        <f>IF(A19="Plan",SUMIF('Control de pagos'!B:B,Descripción!B19,'Control de pagos'!D:D),"")</f>
        <v>861558.54</v>
      </c>
      <c r="H19" s="55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411691.76</v>
      </c>
      <c r="I19" s="56">
        <f t="shared" si="0"/>
        <v>449866.78</v>
      </c>
    </row>
    <row r="20" spans="1:9">
      <c r="A20" s="46" t="s">
        <v>67</v>
      </c>
      <c r="B20" s="47">
        <v>43710</v>
      </c>
      <c r="G20" s="55" t="str">
        <f>IF(A20="Plan",SUMIF('Control de pagos'!B:B,Descripción!B20,'Control de pagos'!D:D),"")</f>
        <v/>
      </c>
      <c r="H20" s="55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6" t="str">
        <f t="shared" ref="I20:I83" si="1">IF(G20="","",G20-H20)</f>
        <v/>
      </c>
    </row>
    <row r="21" spans="1:9">
      <c r="A21" s="46" t="s">
        <v>54</v>
      </c>
      <c r="B21" s="48" t="s">
        <v>86</v>
      </c>
      <c r="G21" s="55" t="str">
        <f>IF(A21="Plan",SUMIF('Control de pagos'!B:B,Descripción!B21,'Control de pagos'!D:D),"")</f>
        <v/>
      </c>
      <c r="H21" s="55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6" t="str">
        <f t="shared" si="1"/>
        <v/>
      </c>
    </row>
    <row r="22" spans="1:9">
      <c r="A22" s="46" t="s">
        <v>55</v>
      </c>
      <c r="B22" s="48" t="s">
        <v>87</v>
      </c>
      <c r="G22" s="55" t="str">
        <f>IF(A22="Plan",SUMIF('Control de pagos'!B:B,Descripción!B22,'Control de pagos'!D:D),"")</f>
        <v/>
      </c>
      <c r="H22" s="55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6" t="str">
        <f t="shared" si="1"/>
        <v/>
      </c>
    </row>
    <row r="23" spans="1:9">
      <c r="A23" s="46" t="s">
        <v>56</v>
      </c>
      <c r="B23" s="88" t="s">
        <v>88</v>
      </c>
      <c r="G23" s="55" t="str">
        <f>IF(A23="Plan",SUMIF('Control de pagos'!B:B,Descripción!B23,'Control de pagos'!D:D),"")</f>
        <v/>
      </c>
      <c r="H23" s="55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6" t="str">
        <f t="shared" si="1"/>
        <v/>
      </c>
    </row>
    <row r="24" spans="1:9" ht="15.75" thickBot="1">
      <c r="G24" s="55" t="str">
        <f>IF(A24="Plan",SUMIF('Control de pagos'!B:B,Descripción!B24,'Control de pagos'!D:D),"")</f>
        <v/>
      </c>
      <c r="H24" s="55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6" t="str">
        <f t="shared" si="1"/>
        <v/>
      </c>
    </row>
    <row r="25" spans="1:9" ht="20.25" customHeight="1" thickBot="1">
      <c r="A25" s="241" t="s">
        <v>57</v>
      </c>
      <c r="B25" s="241" t="s">
        <v>58</v>
      </c>
      <c r="C25" s="241" t="s">
        <v>59</v>
      </c>
      <c r="D25" s="243" t="s">
        <v>60</v>
      </c>
      <c r="E25" s="244"/>
      <c r="G25" s="55" t="str">
        <f>IF(A25="Plan",SUMIF('Control de pagos'!B:B,Descripción!B25,'Control de pagos'!D:D),"")</f>
        <v/>
      </c>
      <c r="H25" s="55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6" t="str">
        <f t="shared" si="1"/>
        <v/>
      </c>
    </row>
    <row r="26" spans="1:9" ht="15.75" thickBot="1">
      <c r="A26" s="242"/>
      <c r="B26" s="242"/>
      <c r="C26" s="242"/>
      <c r="D26" s="70" t="s">
        <v>61</v>
      </c>
      <c r="E26" s="70" t="s">
        <v>62</v>
      </c>
      <c r="G26" s="55" t="str">
        <f>IF(A26="Plan",SUMIF('Control de pagos'!B:B,Descripción!B26,'Control de pagos'!D:D),"")</f>
        <v/>
      </c>
      <c r="H26" s="55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6" t="str">
        <f t="shared" si="1"/>
        <v/>
      </c>
    </row>
    <row r="27" spans="1:9" ht="15.75" thickBot="1">
      <c r="A27" s="71" t="s">
        <v>63</v>
      </c>
      <c r="B27" s="72">
        <v>2538.9499999999998</v>
      </c>
      <c r="C27" s="235">
        <v>6</v>
      </c>
      <c r="D27" s="238">
        <v>0.03</v>
      </c>
      <c r="E27" s="238">
        <v>0</v>
      </c>
      <c r="G27" s="55" t="str">
        <f>IF(A27="Plan",SUMIF('Control de pagos'!B:B,Descripción!B27,'Control de pagos'!D:D),"")</f>
        <v/>
      </c>
      <c r="H27" s="55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6" t="str">
        <f t="shared" si="1"/>
        <v/>
      </c>
    </row>
    <row r="28" spans="1:9" ht="15.75" thickBot="1">
      <c r="A28" s="71" t="s">
        <v>64</v>
      </c>
      <c r="B28" s="72">
        <v>859019.59</v>
      </c>
      <c r="C28" s="236"/>
      <c r="D28" s="239"/>
      <c r="E28" s="239"/>
      <c r="G28" s="55" t="str">
        <f>IF(A28="Plan",SUMIF('Control de pagos'!B:B,Descripción!B28,'Control de pagos'!D:D),"")</f>
        <v/>
      </c>
      <c r="H28" s="55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6" t="str">
        <f t="shared" si="1"/>
        <v/>
      </c>
    </row>
    <row r="29" spans="1:9" ht="15.75" thickBot="1">
      <c r="A29" s="71" t="s">
        <v>65</v>
      </c>
      <c r="B29" s="72">
        <v>0</v>
      </c>
      <c r="C29" s="236"/>
      <c r="D29" s="239"/>
      <c r="E29" s="239"/>
      <c r="G29" s="55" t="str">
        <f>IF(A29="Plan",SUMIF('Control de pagos'!B:B,Descripción!B29,'Control de pagos'!D:D),"")</f>
        <v/>
      </c>
      <c r="H29" s="55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6" t="str">
        <f t="shared" si="1"/>
        <v/>
      </c>
    </row>
    <row r="30" spans="1:9" ht="15.75" thickBot="1">
      <c r="A30" s="71" t="s">
        <v>66</v>
      </c>
      <c r="B30" s="73">
        <v>861558.54</v>
      </c>
      <c r="C30" s="236"/>
      <c r="D30" s="239"/>
      <c r="E30" s="239"/>
      <c r="G30" s="55" t="str">
        <f>IF(A30="Plan",SUMIF('Control de pagos'!B:B,Descripción!B30,'Control de pagos'!D:D),"")</f>
        <v/>
      </c>
      <c r="H30" s="55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6" t="str">
        <f t="shared" si="1"/>
        <v/>
      </c>
    </row>
    <row r="31" spans="1:9" ht="15.75" thickBot="1">
      <c r="A31" s="74"/>
      <c r="B31" s="75"/>
      <c r="C31" s="237"/>
      <c r="D31" s="240"/>
      <c r="E31" s="240"/>
      <c r="G31" s="55" t="str">
        <f>IF(A31="Plan",SUMIF('Control de pagos'!B:B,Descripción!B31,'Control de pagos'!D:D),"")</f>
        <v/>
      </c>
      <c r="H31" s="55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6" t="str">
        <f t="shared" si="1"/>
        <v/>
      </c>
    </row>
    <row r="32" spans="1:9">
      <c r="A32" s="45" t="s">
        <v>23</v>
      </c>
      <c r="B32" s="234" t="s">
        <v>120</v>
      </c>
      <c r="C32" s="234"/>
      <c r="D32" s="234"/>
      <c r="E32" s="234"/>
      <c r="G32" s="55">
        <f>IF(A32="Plan",SUMIF('Control de pagos'!B:B,Descripción!B32,'Control de pagos'!D:D),"")</f>
        <v>545787.03</v>
      </c>
      <c r="H32" s="55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190196.72</v>
      </c>
      <c r="I32" s="56">
        <f t="shared" si="1"/>
        <v>355590.31000000006</v>
      </c>
    </row>
    <row r="33" spans="1:9">
      <c r="A33" s="46" t="s">
        <v>67</v>
      </c>
      <c r="B33" s="47">
        <v>43864</v>
      </c>
      <c r="G33" s="55" t="str">
        <f>IF(A33="Plan",SUMIF('Control de pagos'!B:B,Descripción!B33,'Control de pagos'!D:D),"")</f>
        <v/>
      </c>
      <c r="H33" s="55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6" t="str">
        <f t="shared" si="1"/>
        <v/>
      </c>
    </row>
    <row r="34" spans="1:9">
      <c r="A34" s="46" t="s">
        <v>54</v>
      </c>
      <c r="B34" s="48" t="s">
        <v>86</v>
      </c>
      <c r="G34" s="55" t="str">
        <f>IF(A34="Plan",SUMIF('Control de pagos'!B:B,Descripción!B34,'Control de pagos'!D:D),"")</f>
        <v/>
      </c>
      <c r="H34" s="55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6" t="str">
        <f t="shared" si="1"/>
        <v/>
      </c>
    </row>
    <row r="35" spans="1:9">
      <c r="A35" s="46" t="s">
        <v>55</v>
      </c>
      <c r="B35" s="48" t="s">
        <v>87</v>
      </c>
      <c r="G35" s="55" t="str">
        <f>IF(A35="Plan",SUMIF('Control de pagos'!B:B,Descripción!B35,'Control de pagos'!D:D),"")</f>
        <v/>
      </c>
      <c r="H35" s="55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6" t="str">
        <f t="shared" si="1"/>
        <v/>
      </c>
    </row>
    <row r="36" spans="1:9">
      <c r="A36" s="46" t="s">
        <v>56</v>
      </c>
      <c r="B36" s="88" t="s">
        <v>88</v>
      </c>
      <c r="G36" s="55" t="str">
        <f>IF(A36="Plan",SUMIF('Control de pagos'!B:B,Descripción!B36,'Control de pagos'!D:D),"")</f>
        <v/>
      </c>
      <c r="H36" s="55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6" t="str">
        <f t="shared" si="1"/>
        <v/>
      </c>
    </row>
    <row r="37" spans="1:9" ht="15.75" thickBot="1">
      <c r="G37" s="55" t="str">
        <f>IF(A37="Plan",SUMIF('Control de pagos'!B:B,Descripción!B37,'Control de pagos'!D:D),"")</f>
        <v/>
      </c>
      <c r="H37" s="55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6" t="str">
        <f t="shared" si="1"/>
        <v/>
      </c>
    </row>
    <row r="38" spans="1:9" ht="20.25" customHeight="1" thickBot="1">
      <c r="A38" s="241" t="s">
        <v>57</v>
      </c>
      <c r="B38" s="241" t="s">
        <v>58</v>
      </c>
      <c r="C38" s="241" t="s">
        <v>59</v>
      </c>
      <c r="D38" s="243" t="s">
        <v>60</v>
      </c>
      <c r="E38" s="244"/>
      <c r="G38" s="55" t="str">
        <f>IF(A38="Plan",SUMIF('Control de pagos'!B:B,Descripción!B38,'Control de pagos'!D:D),"")</f>
        <v/>
      </c>
      <c r="H38" s="55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6" t="str">
        <f t="shared" si="1"/>
        <v/>
      </c>
    </row>
    <row r="39" spans="1:9" ht="15.75" thickBot="1">
      <c r="A39" s="242"/>
      <c r="B39" s="242"/>
      <c r="C39" s="242"/>
      <c r="D39" s="70" t="s">
        <v>61</v>
      </c>
      <c r="E39" s="70" t="s">
        <v>62</v>
      </c>
      <c r="G39" s="55" t="str">
        <f>IF(A39="Plan",SUMIF('Control de pagos'!B:B,Descripción!B39,'Control de pagos'!D:D),"")</f>
        <v/>
      </c>
      <c r="H39" s="55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6" t="str">
        <f t="shared" si="1"/>
        <v/>
      </c>
    </row>
    <row r="40" spans="1:9" ht="15.75" thickBot="1">
      <c r="A40" s="71" t="s">
        <v>63</v>
      </c>
      <c r="B40" s="72">
        <v>0</v>
      </c>
      <c r="C40" s="235">
        <v>8</v>
      </c>
      <c r="D40" s="238">
        <v>2.9000000000000001E-2</v>
      </c>
      <c r="E40" s="238">
        <v>0</v>
      </c>
      <c r="G40" s="55" t="str">
        <f>IF(A40="Plan",SUMIF('Control de pagos'!B:B,Descripción!B40,'Control de pagos'!D:D),"")</f>
        <v/>
      </c>
      <c r="H40" s="55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6" t="str">
        <f t="shared" si="1"/>
        <v/>
      </c>
    </row>
    <row r="41" spans="1:9" ht="15.75" thickBot="1">
      <c r="A41" s="71" t="s">
        <v>64</v>
      </c>
      <c r="B41" s="72">
        <v>545787.03</v>
      </c>
      <c r="C41" s="236"/>
      <c r="D41" s="239"/>
      <c r="E41" s="239"/>
      <c r="G41" s="55" t="str">
        <f>IF(A41="Plan",SUMIF('Control de pagos'!B:B,Descripción!B41,'Control de pagos'!D:D),"")</f>
        <v/>
      </c>
      <c r="H41" s="55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6" t="str">
        <f t="shared" si="1"/>
        <v/>
      </c>
    </row>
    <row r="42" spans="1:9" ht="15.75" thickBot="1">
      <c r="A42" s="71" t="s">
        <v>65</v>
      </c>
      <c r="B42" s="72">
        <v>0</v>
      </c>
      <c r="C42" s="236"/>
      <c r="D42" s="239"/>
      <c r="E42" s="239"/>
      <c r="G42" s="55" t="str">
        <f>IF(A42="Plan",SUMIF('Control de pagos'!B:B,Descripción!B42,'Control de pagos'!D:D),"")</f>
        <v/>
      </c>
      <c r="H42" s="55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6" t="str">
        <f t="shared" si="1"/>
        <v/>
      </c>
    </row>
    <row r="43" spans="1:9" ht="15.75" thickBot="1">
      <c r="A43" s="71" t="s">
        <v>66</v>
      </c>
      <c r="B43" s="73">
        <v>545787.03</v>
      </c>
      <c r="C43" s="236"/>
      <c r="D43" s="239"/>
      <c r="E43" s="239"/>
      <c r="G43" s="55" t="str">
        <f>IF(A43="Plan",SUMIF('Control de pagos'!B:B,Descripción!B43,'Control de pagos'!D:D),"")</f>
        <v/>
      </c>
      <c r="H43" s="55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6" t="str">
        <f t="shared" si="1"/>
        <v/>
      </c>
    </row>
    <row r="44" spans="1:9" ht="15.75" thickBot="1">
      <c r="A44" s="74"/>
      <c r="B44" s="75"/>
      <c r="C44" s="237"/>
      <c r="D44" s="240"/>
      <c r="E44" s="240"/>
      <c r="G44" s="55" t="str">
        <f>IF(A44="Plan",SUMIF('Control de pagos'!B:B,Descripción!B44,'Control de pagos'!D:D),"")</f>
        <v/>
      </c>
      <c r="H44" s="55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6" t="str">
        <f t="shared" si="1"/>
        <v/>
      </c>
    </row>
    <row r="45" spans="1:9">
      <c r="A45" s="45" t="s">
        <v>23</v>
      </c>
      <c r="B45" s="234" t="s">
        <v>125</v>
      </c>
      <c r="C45" s="234"/>
      <c r="D45" s="234"/>
      <c r="E45" s="234"/>
      <c r="G45" s="55">
        <f>IF(A45="Plan",SUMIF('Control de pagos'!B:B,Descripción!B45,'Control de pagos'!D:D),"")</f>
        <v>434826.1700000001</v>
      </c>
      <c r="H45" s="55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43482.64</v>
      </c>
      <c r="I45" s="56">
        <f t="shared" si="1"/>
        <v>391343.53000000009</v>
      </c>
    </row>
    <row r="46" spans="1:9">
      <c r="A46" s="46" t="s">
        <v>67</v>
      </c>
      <c r="B46" s="47">
        <v>43895</v>
      </c>
      <c r="G46" s="55" t="str">
        <f>IF(A46="Plan",SUMIF('Control de pagos'!B:B,Descripción!B46,'Control de pagos'!D:D),"")</f>
        <v/>
      </c>
      <c r="H46" s="55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6" t="str">
        <f t="shared" si="1"/>
        <v/>
      </c>
    </row>
    <row r="47" spans="1:9">
      <c r="A47" s="46" t="s">
        <v>54</v>
      </c>
      <c r="B47" s="48" t="s">
        <v>86</v>
      </c>
      <c r="G47" s="55" t="str">
        <f>IF(A47="Plan",SUMIF('Control de pagos'!B:B,Descripción!B47,'Control de pagos'!D:D),"")</f>
        <v/>
      </c>
      <c r="H47" s="55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6" t="str">
        <f t="shared" si="1"/>
        <v/>
      </c>
    </row>
    <row r="48" spans="1:9">
      <c r="A48" s="46" t="s">
        <v>55</v>
      </c>
      <c r="B48" s="48" t="s">
        <v>87</v>
      </c>
      <c r="G48" s="55" t="str">
        <f>IF(A48="Plan",SUMIF('Control de pagos'!B:B,Descripción!B48,'Control de pagos'!D:D),"")</f>
        <v/>
      </c>
      <c r="H48" s="55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6" t="str">
        <f t="shared" si="1"/>
        <v/>
      </c>
    </row>
    <row r="49" spans="1:9">
      <c r="A49" s="46" t="s">
        <v>56</v>
      </c>
      <c r="B49" s="88" t="s">
        <v>88</v>
      </c>
      <c r="G49" s="55" t="str">
        <f>IF(A49="Plan",SUMIF('Control de pagos'!B:B,Descripción!B49,'Control de pagos'!D:D),"")</f>
        <v/>
      </c>
      <c r="H49" s="55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6" t="str">
        <f t="shared" si="1"/>
        <v/>
      </c>
    </row>
    <row r="50" spans="1:9" ht="15.75" thickBot="1">
      <c r="G50" s="55" t="str">
        <f>IF(A50="Plan",SUMIF('Control de pagos'!B:B,Descripción!B50,'Control de pagos'!D:D),"")</f>
        <v/>
      </c>
      <c r="H50" s="55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6" t="str">
        <f t="shared" si="1"/>
        <v/>
      </c>
    </row>
    <row r="51" spans="1:9" ht="20.25" customHeight="1" thickBot="1">
      <c r="A51" s="241" t="s">
        <v>57</v>
      </c>
      <c r="B51" s="241" t="s">
        <v>58</v>
      </c>
      <c r="C51" s="241" t="s">
        <v>59</v>
      </c>
      <c r="D51" s="243" t="s">
        <v>60</v>
      </c>
      <c r="E51" s="244"/>
      <c r="G51" s="55" t="str">
        <f>IF(A51="Plan",SUMIF('Control de pagos'!B:B,Descripción!B51,'Control de pagos'!D:D),"")</f>
        <v/>
      </c>
      <c r="H51" s="55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6" t="str">
        <f t="shared" si="1"/>
        <v/>
      </c>
    </row>
    <row r="52" spans="1:9" ht="15.75" thickBot="1">
      <c r="A52" s="242"/>
      <c r="B52" s="242"/>
      <c r="C52" s="242"/>
      <c r="D52" s="70" t="s">
        <v>61</v>
      </c>
      <c r="E52" s="70" t="s">
        <v>62</v>
      </c>
      <c r="G52" s="55" t="str">
        <f>IF(A52="Plan",SUMIF('Control de pagos'!B:B,Descripción!B52,'Control de pagos'!D:D),"")</f>
        <v/>
      </c>
      <c r="H52" s="55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6" t="str">
        <f t="shared" si="1"/>
        <v/>
      </c>
    </row>
    <row r="53" spans="1:9" ht="15.75" thickBot="1">
      <c r="A53" s="71" t="s">
        <v>63</v>
      </c>
      <c r="B53" s="72">
        <v>1003.5</v>
      </c>
      <c r="C53" s="235">
        <v>20</v>
      </c>
      <c r="D53" s="238">
        <v>0.03</v>
      </c>
      <c r="E53" s="238">
        <v>0</v>
      </c>
      <c r="G53" s="55" t="str">
        <f>IF(A53="Plan",SUMIF('Control de pagos'!B:B,Descripción!B53,'Control de pagos'!D:D),"")</f>
        <v/>
      </c>
      <c r="H53" s="55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6" t="str">
        <f t="shared" si="1"/>
        <v/>
      </c>
    </row>
    <row r="54" spans="1:9" ht="15.75" thickBot="1">
      <c r="A54" s="71" t="s">
        <v>64</v>
      </c>
      <c r="B54" s="72">
        <v>433822.67</v>
      </c>
      <c r="C54" s="236"/>
      <c r="D54" s="239"/>
      <c r="E54" s="239"/>
      <c r="G54" s="55" t="str">
        <f>IF(A54="Plan",SUMIF('Control de pagos'!B:B,Descripción!B54,'Control de pagos'!D:D),"")</f>
        <v/>
      </c>
      <c r="H54" s="55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6" t="str">
        <f t="shared" si="1"/>
        <v/>
      </c>
    </row>
    <row r="55" spans="1:9" ht="15.75" thickBot="1">
      <c r="A55" s="71" t="s">
        <v>65</v>
      </c>
      <c r="B55" s="72">
        <v>0</v>
      </c>
      <c r="C55" s="236"/>
      <c r="D55" s="239"/>
      <c r="E55" s="239"/>
      <c r="G55" s="55" t="str">
        <f>IF(A55="Plan",SUMIF('Control de pagos'!B:B,Descripción!B55,'Control de pagos'!D:D),"")</f>
        <v/>
      </c>
      <c r="H55" s="55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6" t="str">
        <f t="shared" si="1"/>
        <v/>
      </c>
    </row>
    <row r="56" spans="1:9" ht="15.75" thickBot="1">
      <c r="A56" s="71" t="s">
        <v>66</v>
      </c>
      <c r="B56" s="73">
        <v>434826.17</v>
      </c>
      <c r="C56" s="236"/>
      <c r="D56" s="239"/>
      <c r="E56" s="239"/>
      <c r="G56" s="55" t="str">
        <f>IF(A56="Plan",SUMIF('Control de pagos'!B:B,Descripción!B56,'Control de pagos'!D:D),"")</f>
        <v/>
      </c>
      <c r="H56" s="55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6" t="str">
        <f t="shared" si="1"/>
        <v/>
      </c>
    </row>
    <row r="57" spans="1:9" ht="15.75" thickBot="1">
      <c r="A57" s="74"/>
      <c r="B57" s="75"/>
      <c r="C57" s="237"/>
      <c r="D57" s="240"/>
      <c r="E57" s="240"/>
      <c r="G57" s="55" t="str">
        <f>IF(A57="Plan",SUMIF('Control de pagos'!B:B,Descripción!B57,'Control de pagos'!D:D),"")</f>
        <v/>
      </c>
      <c r="H57" s="55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6" t="str">
        <f t="shared" si="1"/>
        <v/>
      </c>
    </row>
    <row r="58" spans="1:9">
      <c r="A58" s="45" t="s">
        <v>23</v>
      </c>
      <c r="B58" s="234" t="s">
        <v>126</v>
      </c>
      <c r="C58" s="234"/>
      <c r="D58" s="234"/>
      <c r="E58" s="234"/>
      <c r="G58" s="55">
        <f>IF(A58="Plan",SUMIF('Control de pagos'!B:B,Descripción!B58,'Control de pagos'!D:D),"")</f>
        <v>301482.47000000003</v>
      </c>
      <c r="H58" s="55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20098.84</v>
      </c>
      <c r="I58" s="56">
        <f t="shared" si="1"/>
        <v>281383.63</v>
      </c>
    </row>
    <row r="59" spans="1:9">
      <c r="A59" s="46" t="s">
        <v>67</v>
      </c>
      <c r="B59" s="47">
        <v>43979</v>
      </c>
      <c r="G59" s="55" t="str">
        <f>IF(A59="Plan",SUMIF('Control de pagos'!B:B,Descripción!B59,'Control de pagos'!D:D),"")</f>
        <v/>
      </c>
      <c r="H59" s="55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6" t="str">
        <f t="shared" si="1"/>
        <v/>
      </c>
    </row>
    <row r="60" spans="1:9">
      <c r="A60" s="46" t="s">
        <v>54</v>
      </c>
      <c r="B60" s="48" t="s">
        <v>86</v>
      </c>
      <c r="G60" s="55" t="str">
        <f>IF(A60="Plan",SUMIF('Control de pagos'!B:B,Descripción!B60,'Control de pagos'!D:D),"")</f>
        <v/>
      </c>
      <c r="H60" s="55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6" t="str">
        <f t="shared" si="1"/>
        <v/>
      </c>
    </row>
    <row r="61" spans="1:9">
      <c r="A61" s="46" t="s">
        <v>55</v>
      </c>
      <c r="B61" s="48" t="s">
        <v>87</v>
      </c>
      <c r="G61" s="55" t="str">
        <f>IF(A61="Plan",SUMIF('Control de pagos'!B:B,Descripción!B61,'Control de pagos'!D:D),"")</f>
        <v/>
      </c>
      <c r="H61" s="55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6" t="str">
        <f t="shared" si="1"/>
        <v/>
      </c>
    </row>
    <row r="62" spans="1:9">
      <c r="A62" s="46" t="s">
        <v>56</v>
      </c>
      <c r="B62" s="88" t="s">
        <v>88</v>
      </c>
      <c r="G62" s="55" t="str">
        <f>IF(A62="Plan",SUMIF('Control de pagos'!B:B,Descripción!B62,'Control de pagos'!D:D),"")</f>
        <v/>
      </c>
      <c r="H62" s="55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6" t="str">
        <f t="shared" si="1"/>
        <v/>
      </c>
    </row>
    <row r="63" spans="1:9" ht="15.75" thickBot="1">
      <c r="G63" s="55" t="str">
        <f>IF(A63="Plan",SUMIF('Control de pagos'!B:B,Descripción!B63,'Control de pagos'!D:D),"")</f>
        <v/>
      </c>
      <c r="H63" s="55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6" t="str">
        <f t="shared" si="1"/>
        <v/>
      </c>
    </row>
    <row r="64" spans="1:9" ht="20.25" customHeight="1" thickBot="1">
      <c r="A64" s="241" t="s">
        <v>57</v>
      </c>
      <c r="B64" s="241" t="s">
        <v>58</v>
      </c>
      <c r="C64" s="241" t="s">
        <v>59</v>
      </c>
      <c r="D64" s="243" t="s">
        <v>60</v>
      </c>
      <c r="E64" s="244"/>
      <c r="G64" s="55" t="str">
        <f>IF(A64="Plan",SUMIF('Control de pagos'!B:B,Descripción!B64,'Control de pagos'!D:D),"")</f>
        <v/>
      </c>
      <c r="H64" s="55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6" t="str">
        <f t="shared" si="1"/>
        <v/>
      </c>
    </row>
    <row r="65" spans="1:9" ht="15.75" thickBot="1">
      <c r="A65" s="242"/>
      <c r="B65" s="242"/>
      <c r="C65" s="242"/>
      <c r="D65" s="70" t="s">
        <v>61</v>
      </c>
      <c r="E65" s="70" t="s">
        <v>62</v>
      </c>
      <c r="G65" s="55" t="str">
        <f>IF(A65="Plan",SUMIF('Control de pagos'!B:B,Descripción!B65,'Control de pagos'!D:D),"")</f>
        <v/>
      </c>
      <c r="H65" s="55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6" t="str">
        <f t="shared" si="1"/>
        <v/>
      </c>
    </row>
    <row r="66" spans="1:9" ht="15.75" thickBot="1">
      <c r="A66" s="71" t="s">
        <v>63</v>
      </c>
      <c r="B66" s="72">
        <v>0</v>
      </c>
      <c r="C66" s="235">
        <v>60</v>
      </c>
      <c r="D66" s="238">
        <v>0.03</v>
      </c>
      <c r="E66" s="238">
        <v>0</v>
      </c>
      <c r="G66" s="55" t="str">
        <f>IF(A66="Plan",SUMIF('Control de pagos'!B:B,Descripción!B66,'Control de pagos'!D:D),"")</f>
        <v/>
      </c>
      <c r="H66" s="55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6" t="str">
        <f t="shared" si="1"/>
        <v/>
      </c>
    </row>
    <row r="67" spans="1:9" ht="15.75" thickBot="1">
      <c r="A67" s="71" t="s">
        <v>64</v>
      </c>
      <c r="B67" s="72">
        <v>301482.46999999997</v>
      </c>
      <c r="C67" s="236"/>
      <c r="D67" s="239"/>
      <c r="E67" s="239"/>
      <c r="G67" s="55" t="str">
        <f>IF(A67="Plan",SUMIF('Control de pagos'!B:B,Descripción!B67,'Control de pagos'!D:D),"")</f>
        <v/>
      </c>
      <c r="H67" s="55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6" t="str">
        <f t="shared" si="1"/>
        <v/>
      </c>
    </row>
    <row r="68" spans="1:9" ht="15.75" thickBot="1">
      <c r="A68" s="71" t="s">
        <v>65</v>
      </c>
      <c r="B68" s="72">
        <v>0</v>
      </c>
      <c r="C68" s="236"/>
      <c r="D68" s="239"/>
      <c r="E68" s="239"/>
      <c r="G68" s="55" t="str">
        <f>IF(A68="Plan",SUMIF('Control de pagos'!B:B,Descripción!B68,'Control de pagos'!D:D),"")</f>
        <v/>
      </c>
      <c r="H68" s="55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6" t="str">
        <f t="shared" si="1"/>
        <v/>
      </c>
    </row>
    <row r="69" spans="1:9" ht="15.75" thickBot="1">
      <c r="A69" s="71" t="s">
        <v>66</v>
      </c>
      <c r="B69" s="73">
        <v>301482.46999999997</v>
      </c>
      <c r="C69" s="236"/>
      <c r="D69" s="239"/>
      <c r="E69" s="239"/>
      <c r="G69" s="55" t="str">
        <f>IF(A69="Plan",SUMIF('Control de pagos'!B:B,Descripción!B69,'Control de pagos'!D:D),"")</f>
        <v/>
      </c>
      <c r="H69" s="55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6" t="str">
        <f t="shared" si="1"/>
        <v/>
      </c>
    </row>
    <row r="70" spans="1:9" ht="15.75" thickBot="1">
      <c r="A70" s="74"/>
      <c r="B70" s="75"/>
      <c r="C70" s="237"/>
      <c r="D70" s="240"/>
      <c r="E70" s="240"/>
      <c r="G70" s="55" t="str">
        <f>IF(A70="Plan",SUMIF('Control de pagos'!B:B,Descripción!B70,'Control de pagos'!D:D),"")</f>
        <v/>
      </c>
      <c r="H70" s="55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6" t="str">
        <f t="shared" si="1"/>
        <v/>
      </c>
    </row>
    <row r="71" spans="1:9">
      <c r="A71" s="45" t="s">
        <v>23</v>
      </c>
      <c r="B71" s="234" t="s">
        <v>128</v>
      </c>
      <c r="C71" s="234"/>
      <c r="D71" s="234"/>
      <c r="E71" s="234"/>
      <c r="G71" s="55">
        <f>IF(A71="Plan",SUMIF('Control de pagos'!B:B,Descripción!B71,'Control de pagos'!D:D),"")</f>
        <v>432211.3100000007</v>
      </c>
      <c r="H71" s="55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14407.04</v>
      </c>
      <c r="I71" s="56">
        <f t="shared" si="1"/>
        <v>417804.27000000072</v>
      </c>
    </row>
    <row r="72" spans="1:9">
      <c r="A72" s="46" t="s">
        <v>67</v>
      </c>
      <c r="B72" s="47">
        <v>43979</v>
      </c>
      <c r="G72" s="55" t="str">
        <f>IF(A72="Plan",SUMIF('Control de pagos'!B:B,Descripción!B72,'Control de pagos'!D:D),"")</f>
        <v/>
      </c>
      <c r="H72" s="55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6" t="str">
        <f t="shared" si="1"/>
        <v/>
      </c>
    </row>
    <row r="73" spans="1:9">
      <c r="A73" s="46" t="s">
        <v>54</v>
      </c>
      <c r="B73" s="48" t="s">
        <v>86</v>
      </c>
      <c r="G73" s="55" t="str">
        <f>IF(A73="Plan",SUMIF('Control de pagos'!B:B,Descripción!B73,'Control de pagos'!D:D),"")</f>
        <v/>
      </c>
      <c r="H73" s="55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6" t="str">
        <f t="shared" si="1"/>
        <v/>
      </c>
    </row>
    <row r="74" spans="1:9">
      <c r="A74" s="46" t="s">
        <v>55</v>
      </c>
      <c r="B74" s="48" t="s">
        <v>87</v>
      </c>
      <c r="G74" s="55" t="str">
        <f>IF(A74="Plan",SUMIF('Control de pagos'!B:B,Descripción!B74,'Control de pagos'!D:D),"")</f>
        <v/>
      </c>
      <c r="H74" s="55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6" t="str">
        <f t="shared" si="1"/>
        <v/>
      </c>
    </row>
    <row r="75" spans="1:9">
      <c r="A75" s="46" t="s">
        <v>56</v>
      </c>
      <c r="B75" s="88" t="s">
        <v>88</v>
      </c>
      <c r="G75" s="55" t="str">
        <f>IF(A75="Plan",SUMIF('Control de pagos'!B:B,Descripción!B75,'Control de pagos'!D:D),"")</f>
        <v/>
      </c>
      <c r="H75" s="55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6" t="str">
        <f t="shared" si="1"/>
        <v/>
      </c>
    </row>
    <row r="76" spans="1:9" ht="15.75" thickBot="1">
      <c r="G76" s="55" t="str">
        <f>IF(A76="Plan",SUMIF('Control de pagos'!B:B,Descripción!B76,'Control de pagos'!D:D),"")</f>
        <v/>
      </c>
      <c r="H76" s="55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6" t="str">
        <f t="shared" si="1"/>
        <v/>
      </c>
    </row>
    <row r="77" spans="1:9" ht="15.75" thickBot="1">
      <c r="A77" s="251" t="s">
        <v>57</v>
      </c>
      <c r="B77" s="251" t="s">
        <v>58</v>
      </c>
      <c r="C77" s="251" t="s">
        <v>59</v>
      </c>
      <c r="D77" s="253" t="s">
        <v>60</v>
      </c>
      <c r="E77" s="254"/>
      <c r="G77" s="55" t="str">
        <f>IF(A77="Plan",SUMIF('Control de pagos'!B:B,Descripción!B77,'Control de pagos'!D:D),"")</f>
        <v/>
      </c>
      <c r="H77" s="55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6" t="str">
        <f t="shared" si="1"/>
        <v/>
      </c>
    </row>
    <row r="78" spans="1:9" ht="30.75" thickBot="1">
      <c r="A78" s="252"/>
      <c r="B78" s="252"/>
      <c r="C78" s="252"/>
      <c r="D78" s="91" t="s">
        <v>61</v>
      </c>
      <c r="E78" s="91" t="s">
        <v>62</v>
      </c>
      <c r="G78" s="55" t="str">
        <f>IF(A78="Plan",SUMIF('Control de pagos'!B:B,Descripción!B78,'Control de pagos'!D:D),"")</f>
        <v/>
      </c>
      <c r="H78" s="55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6" t="str">
        <f t="shared" si="1"/>
        <v/>
      </c>
    </row>
    <row r="79" spans="1:9" ht="15.75" thickBot="1">
      <c r="A79" s="92" t="s">
        <v>63</v>
      </c>
      <c r="B79" s="90">
        <v>0</v>
      </c>
      <c r="C79" s="245">
        <v>120</v>
      </c>
      <c r="D79" s="248">
        <v>0.03</v>
      </c>
      <c r="E79" s="248">
        <v>0</v>
      </c>
      <c r="G79" s="55" t="str">
        <f>IF(A79="Plan",SUMIF('Control de pagos'!B:B,Descripción!B79,'Control de pagos'!D:D),"")</f>
        <v/>
      </c>
      <c r="H79" s="55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6" t="str">
        <f t="shared" si="1"/>
        <v/>
      </c>
    </row>
    <row r="80" spans="1:9" ht="15.75" thickBot="1">
      <c r="A80" s="92" t="s">
        <v>64</v>
      </c>
      <c r="B80" s="90">
        <v>432211.31</v>
      </c>
      <c r="C80" s="246"/>
      <c r="D80" s="249"/>
      <c r="E80" s="249"/>
      <c r="G80" s="55" t="str">
        <f>IF(A80="Plan",SUMIF('Control de pagos'!B:B,Descripción!B80,'Control de pagos'!D:D),"")</f>
        <v/>
      </c>
      <c r="H80" s="55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6" t="str">
        <f t="shared" si="1"/>
        <v/>
      </c>
    </row>
    <row r="81" spans="1:9" ht="15.75" thickBot="1">
      <c r="A81" s="92" t="s">
        <v>65</v>
      </c>
      <c r="B81" s="90">
        <v>0</v>
      </c>
      <c r="C81" s="246"/>
      <c r="D81" s="249"/>
      <c r="E81" s="249"/>
      <c r="G81" s="55" t="str">
        <f>IF(A81="Plan",SUMIF('Control de pagos'!B:B,Descripción!B81,'Control de pagos'!D:D),"")</f>
        <v/>
      </c>
      <c r="H81" s="55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6" t="str">
        <f t="shared" si="1"/>
        <v/>
      </c>
    </row>
    <row r="82" spans="1:9" ht="15.75" thickBot="1">
      <c r="A82" s="92" t="s">
        <v>66</v>
      </c>
      <c r="B82" s="93">
        <v>432211.31</v>
      </c>
      <c r="C82" s="246"/>
      <c r="D82" s="249"/>
      <c r="E82" s="249"/>
      <c r="G82" s="55" t="str">
        <f>IF(A82="Plan",SUMIF('Control de pagos'!B:B,Descripción!B82,'Control de pagos'!D:D),"")</f>
        <v/>
      </c>
      <c r="H82" s="55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6" t="str">
        <f t="shared" si="1"/>
        <v/>
      </c>
    </row>
    <row r="83" spans="1:9" ht="15.75" thickBot="1">
      <c r="A83" s="74"/>
      <c r="B83" s="75"/>
      <c r="C83" s="247"/>
      <c r="D83" s="250"/>
      <c r="E83" s="250"/>
      <c r="G83" s="55" t="str">
        <f>IF(A83="Plan",SUMIF('Control de pagos'!B:B,Descripción!B83,'Control de pagos'!D:D),"")</f>
        <v/>
      </c>
      <c r="H83" s="55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6" t="str">
        <f t="shared" si="1"/>
        <v/>
      </c>
    </row>
    <row r="84" spans="1:9">
      <c r="A84" s="94" t="s">
        <v>129</v>
      </c>
      <c r="B84"/>
      <c r="C84"/>
      <c r="D84"/>
      <c r="E84"/>
      <c r="G84" s="55" t="str">
        <f>IF(A84="Plan",SUMIF('Control de pagos'!B:B,Descripción!B84,'Control de pagos'!D:D),"")</f>
        <v/>
      </c>
      <c r="H84" s="55" t="str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/>
      </c>
      <c r="I84" s="56" t="str">
        <f t="shared" ref="I84:I147" si="2">IF(G84="","",G84-H84)</f>
        <v/>
      </c>
    </row>
    <row r="85" spans="1:9">
      <c r="A85" s="45" t="s">
        <v>23</v>
      </c>
      <c r="B85" s="234" t="s">
        <v>130</v>
      </c>
      <c r="C85" s="234"/>
      <c r="D85" s="234"/>
      <c r="E85" s="234"/>
      <c r="G85" s="55">
        <f>IF(A85="Plan",SUMIF('Control de pagos'!B:B,Descripción!B85,'Control de pagos'!D:D),"")</f>
        <v>0</v>
      </c>
      <c r="H85" s="55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>0</v>
      </c>
      <c r="I85" s="56">
        <f t="shared" si="2"/>
        <v>0</v>
      </c>
    </row>
    <row r="86" spans="1:9">
      <c r="A86" s="46" t="s">
        <v>67</v>
      </c>
      <c r="B86" s="47">
        <v>44000</v>
      </c>
      <c r="G86" s="55" t="str">
        <f>IF(A86="Plan",SUMIF('Control de pagos'!B:B,Descripción!B86,'Control de pagos'!D:D),"")</f>
        <v/>
      </c>
      <c r="H86" s="55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6" t="str">
        <f t="shared" si="2"/>
        <v/>
      </c>
    </row>
    <row r="87" spans="1:9">
      <c r="A87" s="46" t="s">
        <v>54</v>
      </c>
      <c r="B87" s="48" t="s">
        <v>86</v>
      </c>
      <c r="G87" s="55" t="str">
        <f>IF(A87="Plan",SUMIF('Control de pagos'!B:B,Descripción!B87,'Control de pagos'!D:D),"")</f>
        <v/>
      </c>
      <c r="H87" s="55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6" t="str">
        <f t="shared" si="2"/>
        <v/>
      </c>
    </row>
    <row r="88" spans="1:9">
      <c r="A88" s="46" t="s">
        <v>55</v>
      </c>
      <c r="B88" s="48" t="s">
        <v>87</v>
      </c>
      <c r="G88" s="55" t="str">
        <f>IF(A88="Plan",SUMIF('Control de pagos'!B:B,Descripción!B88,'Control de pagos'!D:D),"")</f>
        <v/>
      </c>
      <c r="H88" s="55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6" t="str">
        <f t="shared" si="2"/>
        <v/>
      </c>
    </row>
    <row r="89" spans="1:9">
      <c r="A89" s="46" t="s">
        <v>56</v>
      </c>
      <c r="B89" s="88" t="s">
        <v>88</v>
      </c>
      <c r="G89" s="55" t="str">
        <f>IF(A89="Plan",SUMIF('Control de pagos'!B:B,Descripción!B89,'Control de pagos'!D:D),"")</f>
        <v/>
      </c>
      <c r="H89" s="55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6" t="str">
        <f t="shared" si="2"/>
        <v/>
      </c>
    </row>
    <row r="90" spans="1:9" ht="15.75" thickBot="1">
      <c r="G90" s="55" t="str">
        <f>IF(A90="Plan",SUMIF('Control de pagos'!B:B,Descripción!B90,'Control de pagos'!D:D),"")</f>
        <v/>
      </c>
      <c r="H90" s="55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6" t="str">
        <f t="shared" si="2"/>
        <v/>
      </c>
    </row>
    <row r="91" spans="1:9" ht="15.75" thickBot="1">
      <c r="A91" s="261" t="s">
        <v>57</v>
      </c>
      <c r="B91" s="261" t="s">
        <v>58</v>
      </c>
      <c r="C91" s="261" t="s">
        <v>59</v>
      </c>
      <c r="D91" s="263" t="s">
        <v>60</v>
      </c>
      <c r="E91" s="264"/>
      <c r="G91" s="55" t="str">
        <f>IF(A91="Plan",SUMIF('Control de pagos'!B:B,Descripción!B91,'Control de pagos'!D:D),"")</f>
        <v/>
      </c>
      <c r="H91" s="55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6" t="str">
        <f t="shared" si="2"/>
        <v/>
      </c>
    </row>
    <row r="92" spans="1:9" ht="30.75" thickBot="1">
      <c r="A92" s="262"/>
      <c r="B92" s="262"/>
      <c r="C92" s="262"/>
      <c r="D92" s="95" t="s">
        <v>61</v>
      </c>
      <c r="E92" s="95" t="s">
        <v>62</v>
      </c>
      <c r="G92" s="55" t="str">
        <f>IF(A92="Plan",SUMIF('Control de pagos'!B:B,Descripción!B92,'Control de pagos'!D:D),"")</f>
        <v/>
      </c>
      <c r="H92" s="55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6" t="str">
        <f t="shared" si="2"/>
        <v/>
      </c>
    </row>
    <row r="93" spans="1:9" ht="15.75" thickBot="1">
      <c r="A93" s="96" t="s">
        <v>63</v>
      </c>
      <c r="B93" s="97">
        <v>0</v>
      </c>
      <c r="C93" s="255">
        <v>6</v>
      </c>
      <c r="D93" s="258">
        <v>2.29E-2</v>
      </c>
      <c r="E93" s="258">
        <v>0</v>
      </c>
      <c r="G93" s="55" t="str">
        <f>IF(A93="Plan",SUMIF('Control de pagos'!B:B,Descripción!B93,'Control de pagos'!D:D),"")</f>
        <v/>
      </c>
      <c r="H93" s="55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6" t="str">
        <f t="shared" si="2"/>
        <v/>
      </c>
    </row>
    <row r="94" spans="1:9" ht="15.75" thickBot="1">
      <c r="A94" s="96" t="s">
        <v>64</v>
      </c>
      <c r="B94" s="97">
        <v>421561.51</v>
      </c>
      <c r="C94" s="256"/>
      <c r="D94" s="259"/>
      <c r="E94" s="259"/>
      <c r="G94" s="55" t="str">
        <f>IF(A94="Plan",SUMIF('Control de pagos'!B:B,Descripción!B94,'Control de pagos'!D:D),"")</f>
        <v/>
      </c>
      <c r="H94" s="55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6" t="str">
        <f t="shared" si="2"/>
        <v/>
      </c>
    </row>
    <row r="95" spans="1:9" ht="15.75" thickBot="1">
      <c r="A95" s="96" t="s">
        <v>65</v>
      </c>
      <c r="B95" s="97">
        <v>0</v>
      </c>
      <c r="C95" s="256"/>
      <c r="D95" s="259"/>
      <c r="E95" s="259"/>
      <c r="G95" s="55" t="str">
        <f>IF(A95="Plan",SUMIF('Control de pagos'!B:B,Descripción!B95,'Control de pagos'!D:D),"")</f>
        <v/>
      </c>
      <c r="H95" s="55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6" t="str">
        <f t="shared" si="2"/>
        <v/>
      </c>
    </row>
    <row r="96" spans="1:9" ht="15.75" thickBot="1">
      <c r="A96" s="96" t="s">
        <v>66</v>
      </c>
      <c r="B96" s="98">
        <v>421561.51</v>
      </c>
      <c r="C96" s="256"/>
      <c r="D96" s="259"/>
      <c r="E96" s="259"/>
      <c r="G96" s="55" t="str">
        <f>IF(A96="Plan",SUMIF('Control de pagos'!B:B,Descripción!B96,'Control de pagos'!D:D),"")</f>
        <v/>
      </c>
      <c r="H96" s="55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6" t="str">
        <f t="shared" si="2"/>
        <v/>
      </c>
    </row>
    <row r="97" spans="1:9" ht="15.75" thickBot="1">
      <c r="A97" s="99"/>
      <c r="B97" s="100"/>
      <c r="C97" s="257"/>
      <c r="D97" s="260"/>
      <c r="E97" s="260"/>
      <c r="G97" s="55" t="str">
        <f>IF(A97="Plan",SUMIF('Control de pagos'!B:B,Descripción!B97,'Control de pagos'!D:D),"")</f>
        <v/>
      </c>
      <c r="H97" s="55" t="str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/>
      </c>
      <c r="I97" s="56" t="str">
        <f t="shared" si="2"/>
        <v/>
      </c>
    </row>
    <row r="98" spans="1:9">
      <c r="A98" s="45" t="s">
        <v>23</v>
      </c>
      <c r="B98" s="234" t="s">
        <v>131</v>
      </c>
      <c r="C98" s="234"/>
      <c r="D98" s="234"/>
      <c r="E98" s="234"/>
      <c r="G98" s="55">
        <f>IF(A98="Plan",SUMIF('Control de pagos'!B:B,Descripción!B98,'Control de pagos'!D:D),"")</f>
        <v>122252.65000000001</v>
      </c>
      <c r="H98" s="55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>29257.050000000003</v>
      </c>
      <c r="I98" s="56">
        <f t="shared" si="2"/>
        <v>92995.6</v>
      </c>
    </row>
    <row r="99" spans="1:9">
      <c r="A99" s="46" t="s">
        <v>67</v>
      </c>
      <c r="B99" s="47">
        <v>44000</v>
      </c>
      <c r="G99" s="55" t="str">
        <f>IF(A99="Plan",SUMIF('Control de pagos'!B:B,Descripción!B99,'Control de pagos'!D:D),"")</f>
        <v/>
      </c>
      <c r="H99" s="55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6" t="str">
        <f t="shared" si="2"/>
        <v/>
      </c>
    </row>
    <row r="100" spans="1:9">
      <c r="A100" s="46" t="s">
        <v>54</v>
      </c>
      <c r="B100" s="48" t="s">
        <v>86</v>
      </c>
      <c r="G100" s="55" t="str">
        <f>IF(A100="Plan",SUMIF('Control de pagos'!B:B,Descripción!B100,'Control de pagos'!D:D),"")</f>
        <v/>
      </c>
      <c r="H100" s="55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6" t="str">
        <f t="shared" si="2"/>
        <v/>
      </c>
    </row>
    <row r="101" spans="1:9">
      <c r="A101" s="46" t="s">
        <v>55</v>
      </c>
      <c r="B101" s="48" t="s">
        <v>87</v>
      </c>
      <c r="G101" s="55" t="str">
        <f>IF(A101="Plan",SUMIF('Control de pagos'!B:B,Descripción!B101,'Control de pagos'!D:D),"")</f>
        <v/>
      </c>
      <c r="H101" s="55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6" t="str">
        <f t="shared" si="2"/>
        <v/>
      </c>
    </row>
    <row r="102" spans="1:9">
      <c r="A102" s="46" t="s">
        <v>56</v>
      </c>
      <c r="B102" s="88" t="s">
        <v>88</v>
      </c>
      <c r="G102" s="55" t="str">
        <f>IF(A102="Plan",SUMIF('Control de pagos'!B:B,Descripción!B102,'Control de pagos'!D:D),"")</f>
        <v/>
      </c>
      <c r="H102" s="55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6" t="str">
        <f t="shared" si="2"/>
        <v/>
      </c>
    </row>
    <row r="103" spans="1:9" ht="15.75" thickBot="1">
      <c r="G103" s="55" t="str">
        <f>IF(A103="Plan",SUMIF('Control de pagos'!B:B,Descripción!B103,'Control de pagos'!D:D),"")</f>
        <v/>
      </c>
      <c r="H103" s="55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6" t="str">
        <f t="shared" si="2"/>
        <v/>
      </c>
    </row>
    <row r="104" spans="1:9" ht="20.25" customHeight="1" thickBot="1">
      <c r="A104" s="241" t="s">
        <v>57</v>
      </c>
      <c r="B104" s="241" t="s">
        <v>58</v>
      </c>
      <c r="C104" s="241" t="s">
        <v>59</v>
      </c>
      <c r="D104" s="243" t="s">
        <v>60</v>
      </c>
      <c r="E104" s="244"/>
      <c r="G104" s="55" t="str">
        <f>IF(A104="Plan",SUMIF('Control de pagos'!B:B,Descripción!B104,'Control de pagos'!D:D),"")</f>
        <v/>
      </c>
      <c r="H104" s="55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6" t="str">
        <f t="shared" si="2"/>
        <v/>
      </c>
    </row>
    <row r="105" spans="1:9" ht="15.75" thickBot="1">
      <c r="A105" s="242"/>
      <c r="B105" s="242"/>
      <c r="C105" s="242"/>
      <c r="D105" s="70" t="s">
        <v>61</v>
      </c>
      <c r="E105" s="70" t="s">
        <v>62</v>
      </c>
      <c r="G105" s="55" t="str">
        <f>IF(A105="Plan",SUMIF('Control de pagos'!B:B,Descripción!B105,'Control de pagos'!D:D),"")</f>
        <v/>
      </c>
      <c r="H105" s="55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6" t="str">
        <f t="shared" si="2"/>
        <v/>
      </c>
    </row>
    <row r="106" spans="1:9" ht="15.75" thickBot="1">
      <c r="A106" s="71" t="s">
        <v>63</v>
      </c>
      <c r="B106" s="72">
        <v>0</v>
      </c>
      <c r="C106" s="235">
        <v>8</v>
      </c>
      <c r="D106" s="238">
        <v>2.1499999999999998E-2</v>
      </c>
      <c r="E106" s="238">
        <v>0</v>
      </c>
      <c r="G106" s="55" t="str">
        <f>IF(A106="Plan",SUMIF('Control de pagos'!B:B,Descripción!B106,'Control de pagos'!D:D),"")</f>
        <v/>
      </c>
      <c r="H106" s="55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6" t="str">
        <f t="shared" si="2"/>
        <v/>
      </c>
    </row>
    <row r="107" spans="1:9" ht="15.75" thickBot="1">
      <c r="A107" s="71" t="s">
        <v>64</v>
      </c>
      <c r="B107" s="72">
        <v>122252.65</v>
      </c>
      <c r="C107" s="236"/>
      <c r="D107" s="239"/>
      <c r="E107" s="239"/>
      <c r="G107" s="55" t="str">
        <f>IF(A107="Plan",SUMIF('Control de pagos'!B:B,Descripción!B107,'Control de pagos'!D:D),"")</f>
        <v/>
      </c>
      <c r="H107" s="55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6" t="str">
        <f t="shared" si="2"/>
        <v/>
      </c>
    </row>
    <row r="108" spans="1:9" ht="15.75" thickBot="1">
      <c r="A108" s="71" t="s">
        <v>65</v>
      </c>
      <c r="B108" s="72">
        <v>0</v>
      </c>
      <c r="C108" s="236"/>
      <c r="D108" s="239"/>
      <c r="E108" s="239"/>
      <c r="G108" s="55" t="str">
        <f>IF(A108="Plan",SUMIF('Control de pagos'!B:B,Descripción!B108,'Control de pagos'!D:D),"")</f>
        <v/>
      </c>
      <c r="H108" s="55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6" t="str">
        <f t="shared" si="2"/>
        <v/>
      </c>
    </row>
    <row r="109" spans="1:9" ht="15.75" thickBot="1">
      <c r="A109" s="71" t="s">
        <v>66</v>
      </c>
      <c r="B109" s="73">
        <v>122252.65</v>
      </c>
      <c r="C109" s="236"/>
      <c r="D109" s="239"/>
      <c r="E109" s="239"/>
      <c r="G109" s="55" t="str">
        <f>IF(A109="Plan",SUMIF('Control de pagos'!B:B,Descripción!B109,'Control de pagos'!D:D),"")</f>
        <v/>
      </c>
      <c r="H109" s="55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6" t="str">
        <f t="shared" si="2"/>
        <v/>
      </c>
    </row>
    <row r="110" spans="1:9" ht="15.75" thickBot="1">
      <c r="A110" s="74"/>
      <c r="B110" s="75"/>
      <c r="C110" s="237"/>
      <c r="D110" s="240"/>
      <c r="E110" s="240"/>
      <c r="G110" s="55" t="str">
        <f>IF(A110="Plan",SUMIF('Control de pagos'!B:B,Descripción!B110,'Control de pagos'!D:D),"")</f>
        <v/>
      </c>
      <c r="H110" s="55" t="str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/>
      </c>
      <c r="I110" s="56" t="str">
        <f t="shared" si="2"/>
        <v/>
      </c>
    </row>
    <row r="111" spans="1:9">
      <c r="A111" s="45" t="s">
        <v>23</v>
      </c>
      <c r="B111" s="234" t="s">
        <v>134</v>
      </c>
      <c r="C111" s="234"/>
      <c r="D111" s="234"/>
      <c r="E111" s="234"/>
      <c r="G111" s="55">
        <f>IF(A111="Plan",SUMIF('Control de pagos'!B:B,Descripción!B111,'Control de pagos'!D:D),"")</f>
        <v>10039.75</v>
      </c>
      <c r="H111" s="55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>6540.54</v>
      </c>
      <c r="I111" s="56">
        <f t="shared" si="2"/>
        <v>3499.21</v>
      </c>
    </row>
    <row r="112" spans="1:9">
      <c r="A112" s="46" t="s">
        <v>67</v>
      </c>
      <c r="B112" s="47">
        <v>44000</v>
      </c>
      <c r="G112" s="55" t="str">
        <f>IF(A112="Plan",SUMIF('Control de pagos'!B:B,Descripción!B112,'Control de pagos'!D:D),"")</f>
        <v/>
      </c>
      <c r="H112" s="55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6" t="str">
        <f t="shared" si="2"/>
        <v/>
      </c>
    </row>
    <row r="113" spans="1:9">
      <c r="A113" s="46" t="s">
        <v>54</v>
      </c>
      <c r="B113" s="48" t="s">
        <v>86</v>
      </c>
      <c r="G113" s="55" t="str">
        <f>IF(A113="Plan",SUMIF('Control de pagos'!B:B,Descripción!B113,'Control de pagos'!D:D),"")</f>
        <v/>
      </c>
      <c r="H113" s="55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6" t="str">
        <f t="shared" si="2"/>
        <v/>
      </c>
    </row>
    <row r="114" spans="1:9">
      <c r="A114" s="46" t="s">
        <v>55</v>
      </c>
      <c r="B114" s="48" t="s">
        <v>87</v>
      </c>
      <c r="G114" s="55" t="str">
        <f>IF(A114="Plan",SUMIF('Control de pagos'!B:B,Descripción!B114,'Control de pagos'!D:D),"")</f>
        <v/>
      </c>
      <c r="H114" s="55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6" t="str">
        <f t="shared" si="2"/>
        <v/>
      </c>
    </row>
    <row r="115" spans="1:9">
      <c r="A115" s="46" t="s">
        <v>56</v>
      </c>
      <c r="B115" s="88" t="s">
        <v>88</v>
      </c>
      <c r="G115" s="55" t="str">
        <f>IF(A115="Plan",SUMIF('Control de pagos'!B:B,Descripción!B115,'Control de pagos'!D:D),"")</f>
        <v/>
      </c>
      <c r="H115" s="55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6" t="str">
        <f t="shared" si="2"/>
        <v/>
      </c>
    </row>
    <row r="116" spans="1:9" ht="15.75" thickBot="1">
      <c r="G116" s="55" t="str">
        <f>IF(A116="Plan",SUMIF('Control de pagos'!B:B,Descripción!B116,'Control de pagos'!D:D),"")</f>
        <v/>
      </c>
      <c r="H116" s="55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6" t="str">
        <f t="shared" si="2"/>
        <v/>
      </c>
    </row>
    <row r="117" spans="1:9" ht="20.25" customHeight="1" thickBot="1">
      <c r="A117" s="241" t="s">
        <v>57</v>
      </c>
      <c r="B117" s="241" t="s">
        <v>58</v>
      </c>
      <c r="C117" s="241" t="s">
        <v>59</v>
      </c>
      <c r="D117" s="243" t="s">
        <v>60</v>
      </c>
      <c r="E117" s="244"/>
      <c r="G117" s="55" t="str">
        <f>IF(A117="Plan",SUMIF('Control de pagos'!B:B,Descripción!B117,'Control de pagos'!D:D),"")</f>
        <v/>
      </c>
      <c r="H117" s="55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6" t="str">
        <f t="shared" si="2"/>
        <v/>
      </c>
    </row>
    <row r="118" spans="1:9" ht="15.75" thickBot="1">
      <c r="A118" s="242"/>
      <c r="B118" s="242"/>
      <c r="C118" s="242"/>
      <c r="D118" s="70" t="s">
        <v>61</v>
      </c>
      <c r="E118" s="70" t="s">
        <v>62</v>
      </c>
      <c r="G118" s="55" t="str">
        <f>IF(A118="Plan",SUMIF('Control de pagos'!B:B,Descripción!B118,'Control de pagos'!D:D),"")</f>
        <v/>
      </c>
      <c r="H118" s="55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6" t="str">
        <f t="shared" si="2"/>
        <v/>
      </c>
    </row>
    <row r="119" spans="1:9" ht="15.75" thickBot="1">
      <c r="A119" s="71" t="s">
        <v>63</v>
      </c>
      <c r="B119" s="72">
        <v>0</v>
      </c>
      <c r="C119" s="235">
        <v>6</v>
      </c>
      <c r="D119" s="238">
        <v>2.29E-2</v>
      </c>
      <c r="E119" s="238">
        <v>0</v>
      </c>
      <c r="G119" s="55" t="str">
        <f>IF(A119="Plan",SUMIF('Control de pagos'!B:B,Descripción!B119,'Control de pagos'!D:D),"")</f>
        <v/>
      </c>
      <c r="H119" s="55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6" t="str">
        <f t="shared" si="2"/>
        <v/>
      </c>
    </row>
    <row r="120" spans="1:9" ht="15.75" thickBot="1">
      <c r="A120" s="71" t="s">
        <v>64</v>
      </c>
      <c r="B120" s="72">
        <v>10039.75</v>
      </c>
      <c r="C120" s="236"/>
      <c r="D120" s="239"/>
      <c r="E120" s="239"/>
      <c r="G120" s="55" t="str">
        <f>IF(A120="Plan",SUMIF('Control de pagos'!B:B,Descripción!B120,'Control de pagos'!D:D),"")</f>
        <v/>
      </c>
      <c r="H120" s="55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6" t="str">
        <f t="shared" si="2"/>
        <v/>
      </c>
    </row>
    <row r="121" spans="1:9" ht="15.75" thickBot="1">
      <c r="A121" s="71" t="s">
        <v>65</v>
      </c>
      <c r="B121" s="72">
        <v>0</v>
      </c>
      <c r="C121" s="236"/>
      <c r="D121" s="239"/>
      <c r="E121" s="239"/>
      <c r="G121" s="55" t="str">
        <f>IF(A121="Plan",SUMIF('Control de pagos'!B:B,Descripción!B121,'Control de pagos'!D:D),"")</f>
        <v/>
      </c>
      <c r="H121" s="55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6" t="str">
        <f t="shared" si="2"/>
        <v/>
      </c>
    </row>
    <row r="122" spans="1:9" ht="15.75" thickBot="1">
      <c r="A122" s="71" t="s">
        <v>66</v>
      </c>
      <c r="B122" s="73">
        <v>10039.75</v>
      </c>
      <c r="C122" s="236"/>
      <c r="D122" s="239"/>
      <c r="E122" s="239"/>
      <c r="G122" s="55" t="str">
        <f>IF(A122="Plan",SUMIF('Control de pagos'!B:B,Descripción!B122,'Control de pagos'!D:D),"")</f>
        <v/>
      </c>
      <c r="H122" s="55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6" t="str">
        <f t="shared" si="2"/>
        <v/>
      </c>
    </row>
    <row r="123" spans="1:9" ht="15.75" thickBot="1">
      <c r="A123" s="74"/>
      <c r="B123" s="75"/>
      <c r="C123" s="237"/>
      <c r="D123" s="240"/>
      <c r="E123" s="240"/>
      <c r="G123" s="55" t="str">
        <f>IF(A123="Plan",SUMIF('Control de pagos'!B:B,Descripción!B123,'Control de pagos'!D:D),"")</f>
        <v/>
      </c>
      <c r="H123" s="55" t="str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/>
      </c>
      <c r="I123" s="56" t="str">
        <f t="shared" si="2"/>
        <v/>
      </c>
    </row>
    <row r="124" spans="1:9">
      <c r="A124" s="45" t="s">
        <v>23</v>
      </c>
      <c r="B124" s="234" t="s">
        <v>135</v>
      </c>
      <c r="C124" s="234"/>
      <c r="D124" s="234"/>
      <c r="E124" s="234"/>
      <c r="G124" s="55">
        <f>IF(A124="Plan",SUMIF('Control de pagos'!B:B,Descripción!B124,'Control de pagos'!D:D),"")</f>
        <v>350112.6500000002</v>
      </c>
      <c r="H124" s="55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>0</v>
      </c>
      <c r="I124" s="56">
        <f t="shared" si="2"/>
        <v>350112.6500000002</v>
      </c>
    </row>
    <row r="125" spans="1:9">
      <c r="A125" s="46" t="s">
        <v>67</v>
      </c>
      <c r="B125" s="47">
        <v>44103</v>
      </c>
      <c r="G125" s="55" t="str">
        <f>IF(A125="Plan",SUMIF('Control de pagos'!B:B,Descripción!B125,'Control de pagos'!D:D),"")</f>
        <v/>
      </c>
      <c r="H125" s="55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6" t="str">
        <f t="shared" si="2"/>
        <v/>
      </c>
    </row>
    <row r="126" spans="1:9">
      <c r="A126" s="46" t="s">
        <v>54</v>
      </c>
      <c r="B126" s="48" t="s">
        <v>86</v>
      </c>
      <c r="G126" s="55" t="str">
        <f>IF(A126="Plan",SUMIF('Control de pagos'!B:B,Descripción!B126,'Control de pagos'!D:D),"")</f>
        <v/>
      </c>
      <c r="H126" s="55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6" t="str">
        <f t="shared" si="2"/>
        <v/>
      </c>
    </row>
    <row r="127" spans="1:9">
      <c r="A127" s="46" t="s">
        <v>55</v>
      </c>
      <c r="B127" s="48" t="s">
        <v>87</v>
      </c>
      <c r="G127" s="55" t="str">
        <f>IF(A127="Plan",SUMIF('Control de pagos'!B:B,Descripción!B127,'Control de pagos'!D:D),"")</f>
        <v/>
      </c>
      <c r="H127" s="55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6" t="str">
        <f t="shared" si="2"/>
        <v/>
      </c>
    </row>
    <row r="128" spans="1:9">
      <c r="A128" s="46" t="s">
        <v>56</v>
      </c>
      <c r="B128" s="88" t="s">
        <v>88</v>
      </c>
      <c r="G128" s="55" t="str">
        <f>IF(A128="Plan",SUMIF('Control de pagos'!B:B,Descripción!B128,'Control de pagos'!D:D),"")</f>
        <v/>
      </c>
      <c r="H128" s="55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6" t="str">
        <f t="shared" si="2"/>
        <v/>
      </c>
    </row>
    <row r="129" spans="1:9" ht="15.75" thickBot="1">
      <c r="G129" s="55" t="str">
        <f>IF(A129="Plan",SUMIF('Control de pagos'!B:B,Descripción!B129,'Control de pagos'!D:D),"")</f>
        <v/>
      </c>
      <c r="H129" s="55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6" t="str">
        <f t="shared" si="2"/>
        <v/>
      </c>
    </row>
    <row r="130" spans="1:9" ht="20.25" customHeight="1" thickBot="1">
      <c r="A130" s="241" t="s">
        <v>57</v>
      </c>
      <c r="B130" s="241" t="s">
        <v>58</v>
      </c>
      <c r="C130" s="241" t="s">
        <v>59</v>
      </c>
      <c r="D130" s="243" t="s">
        <v>60</v>
      </c>
      <c r="E130" s="244"/>
      <c r="G130" s="55" t="str">
        <f>IF(A130="Plan",SUMIF('Control de pagos'!B:B,Descripción!B130,'Control de pagos'!D:D),"")</f>
        <v/>
      </c>
      <c r="H130" s="55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6" t="str">
        <f t="shared" si="2"/>
        <v/>
      </c>
    </row>
    <row r="131" spans="1:9" ht="15.75" thickBot="1">
      <c r="A131" s="242"/>
      <c r="B131" s="242"/>
      <c r="C131" s="242"/>
      <c r="D131" s="70" t="s">
        <v>61</v>
      </c>
      <c r="E131" s="70" t="s">
        <v>62</v>
      </c>
      <c r="G131" s="55" t="str">
        <f>IF(A131="Plan",SUMIF('Control de pagos'!B:B,Descripción!B131,'Control de pagos'!D:D),"")</f>
        <v/>
      </c>
      <c r="H131" s="55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6" t="str">
        <f t="shared" si="2"/>
        <v/>
      </c>
    </row>
    <row r="132" spans="1:9" ht="15.75" thickBot="1">
      <c r="A132" s="71" t="s">
        <v>63</v>
      </c>
      <c r="B132" s="72">
        <v>0</v>
      </c>
      <c r="C132" s="235">
        <v>60</v>
      </c>
      <c r="D132" s="238">
        <v>0.02</v>
      </c>
      <c r="E132" s="238">
        <v>0</v>
      </c>
      <c r="G132" s="55" t="str">
        <f>IF(A132="Plan",SUMIF('Control de pagos'!B:B,Descripción!B132,'Control de pagos'!D:D),"")</f>
        <v/>
      </c>
      <c r="H132" s="55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6" t="str">
        <f t="shared" si="2"/>
        <v/>
      </c>
    </row>
    <row r="133" spans="1:9" ht="15.75" thickBot="1">
      <c r="A133" s="71" t="s">
        <v>64</v>
      </c>
      <c r="B133" s="72">
        <v>350112.65</v>
      </c>
      <c r="C133" s="236"/>
      <c r="D133" s="239"/>
      <c r="E133" s="239"/>
      <c r="G133" s="55" t="str">
        <f>IF(A133="Plan",SUMIF('Control de pagos'!B:B,Descripción!B133,'Control de pagos'!D:D),"")</f>
        <v/>
      </c>
      <c r="H133" s="55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6" t="str">
        <f t="shared" si="2"/>
        <v/>
      </c>
    </row>
    <row r="134" spans="1:9" ht="15.75" thickBot="1">
      <c r="A134" s="71" t="s">
        <v>65</v>
      </c>
      <c r="B134" s="72">
        <v>0</v>
      </c>
      <c r="C134" s="236"/>
      <c r="D134" s="239"/>
      <c r="E134" s="239"/>
      <c r="G134" s="55" t="str">
        <f>IF(A134="Plan",SUMIF('Control de pagos'!B:B,Descripción!B134,'Control de pagos'!D:D),"")</f>
        <v/>
      </c>
      <c r="H134" s="55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6" t="str">
        <f t="shared" si="2"/>
        <v/>
      </c>
    </row>
    <row r="135" spans="1:9" ht="15.75" thickBot="1">
      <c r="A135" s="71" t="s">
        <v>66</v>
      </c>
      <c r="B135" s="73">
        <v>350112.65</v>
      </c>
      <c r="C135" s="236"/>
      <c r="D135" s="239"/>
      <c r="E135" s="239"/>
      <c r="G135" s="55" t="str">
        <f>IF(A135="Plan",SUMIF('Control de pagos'!B:B,Descripción!B135,'Control de pagos'!D:D),"")</f>
        <v/>
      </c>
      <c r="H135" s="55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6" t="str">
        <f t="shared" si="2"/>
        <v/>
      </c>
    </row>
    <row r="136" spans="1:9" ht="15.75" thickBot="1">
      <c r="A136" s="74"/>
      <c r="B136" s="75"/>
      <c r="C136" s="237"/>
      <c r="D136" s="240"/>
      <c r="E136" s="240"/>
      <c r="G136" s="55" t="str">
        <f>IF(A136="Plan",SUMIF('Control de pagos'!B:B,Descripción!B136,'Control de pagos'!D:D),"")</f>
        <v/>
      </c>
      <c r="H136" s="55" t="str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/>
      </c>
      <c r="I136" s="56" t="str">
        <f t="shared" si="2"/>
        <v/>
      </c>
    </row>
    <row r="137" spans="1:9">
      <c r="A137" s="45" t="s">
        <v>23</v>
      </c>
      <c r="B137" s="234" t="s">
        <v>137</v>
      </c>
      <c r="C137" s="234"/>
      <c r="D137" s="234"/>
      <c r="E137" s="234"/>
      <c r="G137" s="55">
        <f>IF(A137="Plan",SUMIF('Control de pagos'!B:B,Descripción!B137,'Control de pagos'!D:D),"")</f>
        <v>409059.85999999958</v>
      </c>
      <c r="H137" s="55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>0</v>
      </c>
      <c r="I137" s="56">
        <f t="shared" si="2"/>
        <v>409059.85999999958</v>
      </c>
    </row>
    <row r="138" spans="1:9">
      <c r="A138" s="46" t="s">
        <v>67</v>
      </c>
      <c r="B138" s="47">
        <v>44103</v>
      </c>
      <c r="G138" s="55" t="str">
        <f>IF(A138="Plan",SUMIF('Control de pagos'!B:B,Descripción!B138,'Control de pagos'!D:D),"")</f>
        <v/>
      </c>
      <c r="H138" s="55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6" t="str">
        <f t="shared" si="2"/>
        <v/>
      </c>
    </row>
    <row r="139" spans="1:9">
      <c r="A139" s="46" t="s">
        <v>54</v>
      </c>
      <c r="B139" s="48" t="s">
        <v>86</v>
      </c>
      <c r="G139" s="55" t="str">
        <f>IF(A139="Plan",SUMIF('Control de pagos'!B:B,Descripción!B139,'Control de pagos'!D:D),"")</f>
        <v/>
      </c>
      <c r="H139" s="55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6" t="str">
        <f t="shared" si="2"/>
        <v/>
      </c>
    </row>
    <row r="140" spans="1:9">
      <c r="A140" s="46" t="s">
        <v>55</v>
      </c>
      <c r="B140" s="48" t="s">
        <v>87</v>
      </c>
      <c r="G140" s="55" t="str">
        <f>IF(A140="Plan",SUMIF('Control de pagos'!B:B,Descripción!B140,'Control de pagos'!D:D),"")</f>
        <v/>
      </c>
      <c r="H140" s="55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6" t="str">
        <f t="shared" si="2"/>
        <v/>
      </c>
    </row>
    <row r="141" spans="1:9">
      <c r="A141" s="46" t="s">
        <v>56</v>
      </c>
      <c r="B141" s="88" t="s">
        <v>88</v>
      </c>
      <c r="G141" s="55" t="str">
        <f>IF(A141="Plan",SUMIF('Control de pagos'!B:B,Descripción!B141,'Control de pagos'!D:D),"")</f>
        <v/>
      </c>
      <c r="H141" s="55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6" t="str">
        <f t="shared" si="2"/>
        <v/>
      </c>
    </row>
    <row r="142" spans="1:9" ht="15.75" thickBot="1">
      <c r="G142" s="55" t="str">
        <f>IF(A142="Plan",SUMIF('Control de pagos'!B:B,Descripción!B142,'Control de pagos'!D:D),"")</f>
        <v/>
      </c>
      <c r="H142" s="55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6" t="str">
        <f t="shared" si="2"/>
        <v/>
      </c>
    </row>
    <row r="143" spans="1:9" ht="20.25" customHeight="1" thickBot="1">
      <c r="A143" s="241" t="s">
        <v>57</v>
      </c>
      <c r="B143" s="241" t="s">
        <v>58</v>
      </c>
      <c r="C143" s="241" t="s">
        <v>59</v>
      </c>
      <c r="D143" s="243" t="s">
        <v>60</v>
      </c>
      <c r="E143" s="244"/>
      <c r="G143" s="55" t="str">
        <f>IF(A143="Plan",SUMIF('Control de pagos'!B:B,Descripción!B143,'Control de pagos'!D:D),"")</f>
        <v/>
      </c>
      <c r="H143" s="55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6" t="str">
        <f t="shared" si="2"/>
        <v/>
      </c>
    </row>
    <row r="144" spans="1:9" ht="15.75" thickBot="1">
      <c r="A144" s="242"/>
      <c r="B144" s="242"/>
      <c r="C144" s="242"/>
      <c r="D144" s="70" t="s">
        <v>61</v>
      </c>
      <c r="E144" s="70" t="s">
        <v>62</v>
      </c>
      <c r="G144" s="55" t="str">
        <f>IF(A144="Plan",SUMIF('Control de pagos'!B:B,Descripción!B144,'Control de pagos'!D:D),"")</f>
        <v/>
      </c>
      <c r="H144" s="55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6" t="str">
        <f t="shared" si="2"/>
        <v/>
      </c>
    </row>
    <row r="145" spans="1:9" ht="15.75" thickBot="1">
      <c r="A145" s="71" t="s">
        <v>63</v>
      </c>
      <c r="B145" s="72">
        <v>893.1</v>
      </c>
      <c r="C145" s="235">
        <v>60</v>
      </c>
      <c r="D145" s="238">
        <v>0.02</v>
      </c>
      <c r="E145" s="238">
        <v>0</v>
      </c>
      <c r="G145" s="55" t="str">
        <f>IF(A145="Plan",SUMIF('Control de pagos'!B:B,Descripción!B145,'Control de pagos'!D:D),"")</f>
        <v/>
      </c>
      <c r="H145" s="55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6" t="str">
        <f t="shared" si="2"/>
        <v/>
      </c>
    </row>
    <row r="146" spans="1:9" ht="15.75" thickBot="1">
      <c r="A146" s="71" t="s">
        <v>64</v>
      </c>
      <c r="B146" s="72">
        <v>408166.76</v>
      </c>
      <c r="C146" s="236"/>
      <c r="D146" s="239"/>
      <c r="E146" s="239"/>
      <c r="G146" s="55" t="str">
        <f>IF(A146="Plan",SUMIF('Control de pagos'!B:B,Descripción!B146,'Control de pagos'!D:D),"")</f>
        <v/>
      </c>
      <c r="H146" s="55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6" t="str">
        <f t="shared" si="2"/>
        <v/>
      </c>
    </row>
    <row r="147" spans="1:9" ht="15.75" thickBot="1">
      <c r="A147" s="71" t="s">
        <v>65</v>
      </c>
      <c r="B147" s="72">
        <v>0</v>
      </c>
      <c r="C147" s="236"/>
      <c r="D147" s="239"/>
      <c r="E147" s="239"/>
      <c r="G147" s="55" t="str">
        <f>IF(A147="Plan",SUMIF('Control de pagos'!B:B,Descripción!B147,'Control de pagos'!D:D),"")</f>
        <v/>
      </c>
      <c r="H147" s="55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6" t="str">
        <f t="shared" si="2"/>
        <v/>
      </c>
    </row>
    <row r="148" spans="1:9" ht="15.75" thickBot="1">
      <c r="A148" s="71" t="s">
        <v>66</v>
      </c>
      <c r="B148" s="73">
        <v>409059.86</v>
      </c>
      <c r="C148" s="236"/>
      <c r="D148" s="239"/>
      <c r="E148" s="239"/>
      <c r="G148" s="55" t="str">
        <f>IF(A148="Plan",SUMIF('Control de pagos'!B:B,Descripción!B148,'Control de pagos'!D:D),"")</f>
        <v/>
      </c>
      <c r="H148" s="55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6" t="str">
        <f t="shared" ref="I148:I211" si="3">IF(G148="","",G148-H148)</f>
        <v/>
      </c>
    </row>
    <row r="149" spans="1:9" ht="15.75" thickBot="1">
      <c r="A149" s="74"/>
      <c r="B149" s="75"/>
      <c r="C149" s="237"/>
      <c r="D149" s="240"/>
      <c r="E149" s="240"/>
      <c r="G149" s="55" t="str">
        <f>IF(A149="Plan",SUMIF('Control de pagos'!B:B,Descripción!B149,'Control de pagos'!D:D),"")</f>
        <v/>
      </c>
      <c r="H149" s="55" t="str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/>
      </c>
      <c r="I149" s="56" t="str">
        <f t="shared" si="3"/>
        <v/>
      </c>
    </row>
    <row r="150" spans="1:9">
      <c r="A150" s="45" t="s">
        <v>23</v>
      </c>
      <c r="B150" s="234" t="s">
        <v>136</v>
      </c>
      <c r="C150" s="234"/>
      <c r="D150" s="234"/>
      <c r="E150" s="234"/>
      <c r="G150" s="55">
        <f>IF(A150="Plan",SUMIF('Control de pagos'!B:B,Descripción!B150,'Control de pagos'!D:D),"")</f>
        <v>383117.41999999975</v>
      </c>
      <c r="H150" s="55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>0</v>
      </c>
      <c r="I150" s="56">
        <f t="shared" si="3"/>
        <v>383117.41999999975</v>
      </c>
    </row>
    <row r="151" spans="1:9">
      <c r="A151" s="46" t="s">
        <v>67</v>
      </c>
      <c r="B151" s="47">
        <v>44103</v>
      </c>
      <c r="G151" s="55" t="str">
        <f>IF(A151="Plan",SUMIF('Control de pagos'!B:B,Descripción!B151,'Control de pagos'!D:D),"")</f>
        <v/>
      </c>
      <c r="H151" s="55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6" t="str">
        <f t="shared" si="3"/>
        <v/>
      </c>
    </row>
    <row r="152" spans="1:9">
      <c r="A152" s="46" t="s">
        <v>54</v>
      </c>
      <c r="B152" s="48" t="s">
        <v>86</v>
      </c>
      <c r="G152" s="55" t="str">
        <f>IF(A152="Plan",SUMIF('Control de pagos'!B:B,Descripción!B152,'Control de pagos'!D:D),"")</f>
        <v/>
      </c>
      <c r="H152" s="55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6" t="str">
        <f t="shared" si="3"/>
        <v/>
      </c>
    </row>
    <row r="153" spans="1:9">
      <c r="A153" s="46" t="s">
        <v>55</v>
      </c>
      <c r="B153" s="48" t="s">
        <v>87</v>
      </c>
      <c r="G153" s="55" t="str">
        <f>IF(A153="Plan",SUMIF('Control de pagos'!B:B,Descripción!B153,'Control de pagos'!D:D),"")</f>
        <v/>
      </c>
      <c r="H153" s="55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6" t="str">
        <f t="shared" si="3"/>
        <v/>
      </c>
    </row>
    <row r="154" spans="1:9">
      <c r="A154" s="46" t="s">
        <v>56</v>
      </c>
      <c r="B154" s="88" t="s">
        <v>88</v>
      </c>
      <c r="G154" s="55" t="str">
        <f>IF(A154="Plan",SUMIF('Control de pagos'!B:B,Descripción!B154,'Control de pagos'!D:D),"")</f>
        <v/>
      </c>
      <c r="H154" s="55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6" t="str">
        <f t="shared" si="3"/>
        <v/>
      </c>
    </row>
    <row r="155" spans="1:9" ht="15.75" thickBot="1">
      <c r="G155" s="55" t="str">
        <f>IF(A155="Plan",SUMIF('Control de pagos'!B:B,Descripción!B155,'Control de pagos'!D:D),"")</f>
        <v/>
      </c>
      <c r="H155" s="55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6" t="str">
        <f t="shared" si="3"/>
        <v/>
      </c>
    </row>
    <row r="156" spans="1:9" ht="20.25" customHeight="1" thickBot="1">
      <c r="A156" s="241" t="s">
        <v>57</v>
      </c>
      <c r="B156" s="241" t="s">
        <v>58</v>
      </c>
      <c r="C156" s="241" t="s">
        <v>59</v>
      </c>
      <c r="D156" s="243" t="s">
        <v>60</v>
      </c>
      <c r="E156" s="244"/>
      <c r="G156" s="55" t="str">
        <f>IF(A156="Plan",SUMIF('Control de pagos'!B:B,Descripción!B156,'Control de pagos'!D:D),"")</f>
        <v/>
      </c>
      <c r="H156" s="55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6" t="str">
        <f t="shared" si="3"/>
        <v/>
      </c>
    </row>
    <row r="157" spans="1:9" ht="15.75" thickBot="1">
      <c r="A157" s="242"/>
      <c r="B157" s="242"/>
      <c r="C157" s="242"/>
      <c r="D157" s="70" t="s">
        <v>61</v>
      </c>
      <c r="E157" s="70" t="s">
        <v>62</v>
      </c>
      <c r="G157" s="55" t="str">
        <f>IF(A157="Plan",SUMIF('Control de pagos'!B:B,Descripción!B157,'Control de pagos'!D:D),"")</f>
        <v/>
      </c>
      <c r="H157" s="55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6" t="str">
        <f t="shared" si="3"/>
        <v/>
      </c>
    </row>
    <row r="158" spans="1:9" ht="15.75" thickBot="1">
      <c r="A158" s="71" t="s">
        <v>63</v>
      </c>
      <c r="B158" s="72">
        <v>0</v>
      </c>
      <c r="C158" s="235">
        <v>60</v>
      </c>
      <c r="D158" s="238">
        <v>0.02</v>
      </c>
      <c r="E158" s="238">
        <v>0</v>
      </c>
      <c r="G158" s="55" t="str">
        <f>IF(A158="Plan",SUMIF('Control de pagos'!B:B,Descripción!B158,'Control de pagos'!D:D),"")</f>
        <v/>
      </c>
      <c r="H158" s="55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6" t="str">
        <f t="shared" si="3"/>
        <v/>
      </c>
    </row>
    <row r="159" spans="1:9" ht="15.75" thickBot="1">
      <c r="A159" s="71" t="s">
        <v>64</v>
      </c>
      <c r="B159" s="72">
        <v>383117.42</v>
      </c>
      <c r="C159" s="236"/>
      <c r="D159" s="239"/>
      <c r="E159" s="239"/>
      <c r="G159" s="55" t="str">
        <f>IF(A159="Plan",SUMIF('Control de pagos'!B:B,Descripción!B159,'Control de pagos'!D:D),"")</f>
        <v/>
      </c>
      <c r="H159" s="55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6" t="str">
        <f t="shared" si="3"/>
        <v/>
      </c>
    </row>
    <row r="160" spans="1:9" ht="15.75" thickBot="1">
      <c r="A160" s="71" t="s">
        <v>65</v>
      </c>
      <c r="B160" s="72">
        <v>0</v>
      </c>
      <c r="C160" s="236"/>
      <c r="D160" s="239"/>
      <c r="E160" s="239"/>
      <c r="G160" s="55" t="str">
        <f>IF(A160="Plan",SUMIF('Control de pagos'!B:B,Descripción!B160,'Control de pagos'!D:D),"")</f>
        <v/>
      </c>
      <c r="H160" s="55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6" t="str">
        <f t="shared" si="3"/>
        <v/>
      </c>
    </row>
    <row r="161" spans="1:9" ht="15.75" thickBot="1">
      <c r="A161" s="71" t="s">
        <v>66</v>
      </c>
      <c r="B161" s="73">
        <v>383117.42</v>
      </c>
      <c r="C161" s="236"/>
      <c r="D161" s="239"/>
      <c r="E161" s="239"/>
      <c r="G161" s="55" t="str">
        <f>IF(A161="Plan",SUMIF('Control de pagos'!B:B,Descripción!B161,'Control de pagos'!D:D),"")</f>
        <v/>
      </c>
      <c r="H161" s="55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6" t="str">
        <f t="shared" si="3"/>
        <v/>
      </c>
    </row>
    <row r="162" spans="1:9" ht="15.75" thickBot="1">
      <c r="A162" s="74"/>
      <c r="B162" s="75"/>
      <c r="C162" s="237"/>
      <c r="D162" s="240"/>
      <c r="E162" s="240"/>
      <c r="G162" s="55" t="str">
        <f>IF(A162="Plan",SUMIF('Control de pagos'!B:B,Descripción!B162,'Control de pagos'!D:D),"")</f>
        <v/>
      </c>
      <c r="H162" s="55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6" t="str">
        <f t="shared" si="3"/>
        <v/>
      </c>
    </row>
    <row r="163" spans="1:9">
      <c r="A163" s="45" t="s">
        <v>23</v>
      </c>
      <c r="B163" s="234" t="s">
        <v>138</v>
      </c>
      <c r="C163" s="234"/>
      <c r="D163" s="234"/>
      <c r="E163" s="234"/>
      <c r="G163" s="55">
        <f>IF(A163="Plan",SUMIF('Control de pagos'!B:B,Descripción!B163,'Control de pagos'!D:D),"")</f>
        <v>2145913.6000000047</v>
      </c>
      <c r="H163" s="55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6">
        <f t="shared" si="3"/>
        <v>2145913.6000000047</v>
      </c>
    </row>
    <row r="164" spans="1:9">
      <c r="A164" s="46" t="s">
        <v>67</v>
      </c>
      <c r="B164" s="47">
        <v>44117</v>
      </c>
      <c r="G164" s="55" t="str">
        <f>IF(A164="Plan",SUMIF('Control de pagos'!B:B,Descripción!B164,'Control de pagos'!D:D),"")</f>
        <v/>
      </c>
      <c r="H164" s="55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6" t="str">
        <f t="shared" si="3"/>
        <v/>
      </c>
    </row>
    <row r="165" spans="1:9">
      <c r="A165" s="46" t="s">
        <v>54</v>
      </c>
      <c r="B165" s="48" t="s">
        <v>86</v>
      </c>
      <c r="G165" s="55" t="str">
        <f>IF(A165="Plan",SUMIF('Control de pagos'!B:B,Descripción!B165,'Control de pagos'!D:D),"")</f>
        <v/>
      </c>
      <c r="H165" s="55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6" t="str">
        <f t="shared" si="3"/>
        <v/>
      </c>
    </row>
    <row r="166" spans="1:9">
      <c r="A166" s="46" t="s">
        <v>55</v>
      </c>
      <c r="B166" s="48" t="s">
        <v>87</v>
      </c>
      <c r="G166" s="55" t="str">
        <f>IF(A166="Plan",SUMIF('Control de pagos'!B:B,Descripción!B166,'Control de pagos'!D:D),"")</f>
        <v/>
      </c>
      <c r="H166" s="55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6" t="str">
        <f t="shared" si="3"/>
        <v/>
      </c>
    </row>
    <row r="167" spans="1:9">
      <c r="A167" s="46" t="s">
        <v>56</v>
      </c>
      <c r="B167" s="88" t="s">
        <v>88</v>
      </c>
      <c r="G167" s="55" t="str">
        <f>IF(A167="Plan",SUMIF('Control de pagos'!B:B,Descripción!B167,'Control de pagos'!D:D),"")</f>
        <v/>
      </c>
      <c r="H167" s="55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6" t="str">
        <f t="shared" si="3"/>
        <v/>
      </c>
    </row>
    <row r="168" spans="1:9" ht="15.75" thickBot="1">
      <c r="G168" s="55" t="str">
        <f>IF(A168="Plan",SUMIF('Control de pagos'!B:B,Descripción!B168,'Control de pagos'!D:D),"")</f>
        <v/>
      </c>
      <c r="H168" s="55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6" t="str">
        <f t="shared" si="3"/>
        <v/>
      </c>
    </row>
    <row r="169" spans="1:9" ht="20.25" customHeight="1" thickBot="1">
      <c r="A169" s="241" t="s">
        <v>57</v>
      </c>
      <c r="B169" s="241" t="s">
        <v>58</v>
      </c>
      <c r="C169" s="241" t="s">
        <v>59</v>
      </c>
      <c r="D169" s="243" t="s">
        <v>60</v>
      </c>
      <c r="E169" s="244"/>
      <c r="G169" s="55" t="str">
        <f>IF(A169="Plan",SUMIF('Control de pagos'!B:B,Descripción!B169,'Control de pagos'!D:D),"")</f>
        <v/>
      </c>
      <c r="H169" s="55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6" t="str">
        <f t="shared" si="3"/>
        <v/>
      </c>
    </row>
    <row r="170" spans="1:9" ht="15.75" thickBot="1">
      <c r="A170" s="242"/>
      <c r="B170" s="242"/>
      <c r="C170" s="242"/>
      <c r="D170" s="70" t="s">
        <v>61</v>
      </c>
      <c r="E170" s="70" t="s">
        <v>62</v>
      </c>
      <c r="G170" s="55" t="str">
        <f>IF(A170="Plan",SUMIF('Control de pagos'!B:B,Descripción!B170,'Control de pagos'!D:D),"")</f>
        <v/>
      </c>
      <c r="H170" s="55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6" t="str">
        <f t="shared" si="3"/>
        <v/>
      </c>
    </row>
    <row r="171" spans="1:9" ht="15.75" thickBot="1">
      <c r="A171" s="71" t="s">
        <v>63</v>
      </c>
      <c r="B171" s="72">
        <v>1584124.49</v>
      </c>
      <c r="C171" s="235">
        <v>120</v>
      </c>
      <c r="D171" s="238">
        <v>0.02</v>
      </c>
      <c r="E171" s="238">
        <v>0</v>
      </c>
      <c r="G171" s="55" t="str">
        <f>IF(A171="Plan",SUMIF('Control de pagos'!B:B,Descripción!B171,'Control de pagos'!D:D),"")</f>
        <v/>
      </c>
      <c r="H171" s="55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6" t="str">
        <f t="shared" si="3"/>
        <v/>
      </c>
    </row>
    <row r="172" spans="1:9" ht="15.75" thickBot="1">
      <c r="A172" s="71" t="s">
        <v>64</v>
      </c>
      <c r="B172" s="72">
        <v>561789.11</v>
      </c>
      <c r="C172" s="236"/>
      <c r="D172" s="239"/>
      <c r="E172" s="239"/>
      <c r="G172" s="55" t="str">
        <f>IF(A172="Plan",SUMIF('Control de pagos'!B:B,Descripción!B172,'Control de pagos'!D:D),"")</f>
        <v/>
      </c>
      <c r="H172" s="55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6" t="str">
        <f t="shared" si="3"/>
        <v/>
      </c>
    </row>
    <row r="173" spans="1:9" ht="15.75" thickBot="1">
      <c r="A173" s="71" t="s">
        <v>65</v>
      </c>
      <c r="B173" s="72">
        <v>0</v>
      </c>
      <c r="C173" s="236"/>
      <c r="D173" s="239"/>
      <c r="E173" s="239"/>
      <c r="G173" s="55" t="str">
        <f>IF(A173="Plan",SUMIF('Control de pagos'!B:B,Descripción!B173,'Control de pagos'!D:D),"")</f>
        <v/>
      </c>
      <c r="H173" s="55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6" t="str">
        <f t="shared" si="3"/>
        <v/>
      </c>
    </row>
    <row r="174" spans="1:9" ht="15.75" thickBot="1">
      <c r="A174" s="71" t="s">
        <v>66</v>
      </c>
      <c r="B174" s="73">
        <v>2145913.6</v>
      </c>
      <c r="C174" s="236"/>
      <c r="D174" s="239"/>
      <c r="E174" s="239"/>
      <c r="G174" s="55" t="str">
        <f>IF(A174="Plan",SUMIF('Control de pagos'!B:B,Descripción!B174,'Control de pagos'!D:D),"")</f>
        <v/>
      </c>
      <c r="H174" s="55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6" t="str">
        <f t="shared" si="3"/>
        <v/>
      </c>
    </row>
    <row r="175" spans="1:9" ht="15.75" thickBot="1">
      <c r="A175" s="74"/>
      <c r="B175" s="75"/>
      <c r="C175" s="237"/>
      <c r="D175" s="240"/>
      <c r="E175" s="240"/>
      <c r="G175" s="55" t="str">
        <f>IF(A175="Plan",SUMIF('Control de pagos'!B:B,Descripción!B175,'Control de pagos'!D:D),"")</f>
        <v/>
      </c>
      <c r="H175" s="55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6" t="str">
        <f t="shared" si="3"/>
        <v/>
      </c>
    </row>
    <row r="176" spans="1:9">
      <c r="A176" s="45" t="s">
        <v>23</v>
      </c>
      <c r="B176" s="234" t="s">
        <v>148</v>
      </c>
      <c r="C176" s="234"/>
      <c r="D176" s="234"/>
      <c r="E176" s="234"/>
      <c r="G176" s="55">
        <f>IF(A176="Plan",SUMIF('Control de pagos'!B:B,Descripción!B176,'Control de pagos'!D:D),"")</f>
        <v>446246.37000000005</v>
      </c>
      <c r="H176" s="55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6">
        <f t="shared" si="3"/>
        <v>446246.37000000005</v>
      </c>
    </row>
    <row r="177" spans="1:9">
      <c r="A177" s="46" t="s">
        <v>67</v>
      </c>
      <c r="B177" s="47">
        <v>44117</v>
      </c>
      <c r="G177" s="55" t="str">
        <f>IF(A177="Plan",SUMIF('Control de pagos'!B:B,Descripción!B177,'Control de pagos'!D:D),"")</f>
        <v/>
      </c>
      <c r="H177" s="55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6" t="str">
        <f t="shared" si="3"/>
        <v/>
      </c>
    </row>
    <row r="178" spans="1:9">
      <c r="A178" s="46" t="s">
        <v>54</v>
      </c>
      <c r="B178" s="48" t="s">
        <v>86</v>
      </c>
      <c r="G178" s="55" t="str">
        <f>IF(A178="Plan",SUMIF('Control de pagos'!B:B,Descripción!B178,'Control de pagos'!D:D),"")</f>
        <v/>
      </c>
      <c r="H178" s="55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6" t="str">
        <f t="shared" si="3"/>
        <v/>
      </c>
    </row>
    <row r="179" spans="1:9">
      <c r="A179" s="46" t="s">
        <v>55</v>
      </c>
      <c r="B179" s="48" t="s">
        <v>87</v>
      </c>
      <c r="G179" s="55" t="str">
        <f>IF(A179="Plan",SUMIF('Control de pagos'!B:B,Descripción!B179,'Control de pagos'!D:D),"")</f>
        <v/>
      </c>
      <c r="H179" s="55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6" t="str">
        <f t="shared" si="3"/>
        <v/>
      </c>
    </row>
    <row r="180" spans="1:9">
      <c r="A180" s="46" t="s">
        <v>56</v>
      </c>
      <c r="B180" s="88" t="s">
        <v>88</v>
      </c>
      <c r="G180" s="55" t="str">
        <f>IF(A180="Plan",SUMIF('Control de pagos'!B:B,Descripción!B180,'Control de pagos'!D:D),"")</f>
        <v/>
      </c>
      <c r="H180" s="55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6" t="str">
        <f t="shared" si="3"/>
        <v/>
      </c>
    </row>
    <row r="181" spans="1:9" ht="15.75" thickBot="1">
      <c r="G181" s="55" t="str">
        <f>IF(A181="Plan",SUMIF('Control de pagos'!B:B,Descripción!B181,'Control de pagos'!D:D),"")</f>
        <v/>
      </c>
      <c r="H181" s="55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6" t="str">
        <f t="shared" si="3"/>
        <v/>
      </c>
    </row>
    <row r="182" spans="1:9" ht="20.25" customHeight="1" thickBot="1">
      <c r="A182" s="241" t="s">
        <v>57</v>
      </c>
      <c r="B182" s="241" t="s">
        <v>58</v>
      </c>
      <c r="C182" s="241" t="s">
        <v>59</v>
      </c>
      <c r="D182" s="243" t="s">
        <v>60</v>
      </c>
      <c r="E182" s="244"/>
      <c r="G182" s="55" t="str">
        <f>IF(A182="Plan",SUMIF('Control de pagos'!B:B,Descripción!B182,'Control de pagos'!D:D),"")</f>
        <v/>
      </c>
      <c r="H182" s="55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6" t="str">
        <f t="shared" si="3"/>
        <v/>
      </c>
    </row>
    <row r="183" spans="1:9" ht="15.75" thickBot="1">
      <c r="A183" s="242"/>
      <c r="B183" s="242"/>
      <c r="C183" s="242"/>
      <c r="D183" s="70" t="s">
        <v>61</v>
      </c>
      <c r="E183" s="70" t="s">
        <v>62</v>
      </c>
      <c r="G183" s="55" t="str">
        <f>IF(A183="Plan",SUMIF('Control de pagos'!B:B,Descripción!B183,'Control de pagos'!D:D),"")</f>
        <v/>
      </c>
      <c r="H183" s="55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6" t="str">
        <f t="shared" si="3"/>
        <v/>
      </c>
    </row>
    <row r="184" spans="1:9" ht="15.75" thickBot="1">
      <c r="A184" s="71" t="s">
        <v>63</v>
      </c>
      <c r="B184" s="72">
        <v>0</v>
      </c>
      <c r="C184" s="235">
        <v>60</v>
      </c>
      <c r="D184" s="238">
        <v>0.02</v>
      </c>
      <c r="E184" s="238">
        <v>0</v>
      </c>
      <c r="G184" s="55" t="str">
        <f>IF(A184="Plan",SUMIF('Control de pagos'!B:B,Descripción!B184,'Control de pagos'!D:D),"")</f>
        <v/>
      </c>
      <c r="H184" s="55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6" t="str">
        <f t="shared" si="3"/>
        <v/>
      </c>
    </row>
    <row r="185" spans="1:9" ht="15.75" thickBot="1">
      <c r="A185" s="71" t="s">
        <v>64</v>
      </c>
      <c r="B185" s="72">
        <v>446246.37</v>
      </c>
      <c r="C185" s="236"/>
      <c r="D185" s="239"/>
      <c r="E185" s="239"/>
      <c r="G185" s="55" t="str">
        <f>IF(A185="Plan",SUMIF('Control de pagos'!B:B,Descripción!B185,'Control de pagos'!D:D),"")</f>
        <v/>
      </c>
      <c r="H185" s="55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6" t="str">
        <f t="shared" si="3"/>
        <v/>
      </c>
    </row>
    <row r="186" spans="1:9" ht="15.75" thickBot="1">
      <c r="A186" s="71" t="s">
        <v>65</v>
      </c>
      <c r="B186" s="72">
        <v>0</v>
      </c>
      <c r="C186" s="236"/>
      <c r="D186" s="239"/>
      <c r="E186" s="239"/>
      <c r="G186" s="55" t="str">
        <f>IF(A186="Plan",SUMIF('Control de pagos'!B:B,Descripción!B186,'Control de pagos'!D:D),"")</f>
        <v/>
      </c>
      <c r="H186" s="55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6" t="str">
        <f t="shared" si="3"/>
        <v/>
      </c>
    </row>
    <row r="187" spans="1:9" ht="15.75" thickBot="1">
      <c r="A187" s="71" t="s">
        <v>66</v>
      </c>
      <c r="B187" s="73">
        <v>446246.37</v>
      </c>
      <c r="C187" s="236"/>
      <c r="D187" s="239"/>
      <c r="E187" s="239"/>
      <c r="G187" s="55" t="str">
        <f>IF(A187="Plan",SUMIF('Control de pagos'!B:B,Descripción!B187,'Control de pagos'!D:D),"")</f>
        <v/>
      </c>
      <c r="H187" s="55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6" t="str">
        <f t="shared" si="3"/>
        <v/>
      </c>
    </row>
    <row r="188" spans="1:9" ht="15.75" thickBot="1">
      <c r="A188" s="74"/>
      <c r="B188" s="75"/>
      <c r="C188" s="237"/>
      <c r="D188" s="240"/>
      <c r="E188" s="240"/>
      <c r="G188" s="55" t="str">
        <f>IF(A188="Plan",SUMIF('Control de pagos'!B:B,Descripción!B188,'Control de pagos'!D:D),"")</f>
        <v/>
      </c>
      <c r="H188" s="55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6" t="str">
        <f t="shared" si="3"/>
        <v/>
      </c>
    </row>
    <row r="189" spans="1:9">
      <c r="G189" s="55" t="str">
        <f>IF(A189="Plan",SUMIF('Control de pagos'!B:B,Descripción!B189,'Control de pagos'!D:D),"")</f>
        <v/>
      </c>
      <c r="H189" s="55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6" t="str">
        <f t="shared" si="3"/>
        <v/>
      </c>
    </row>
    <row r="190" spans="1:9">
      <c r="A190" s="45" t="s">
        <v>23</v>
      </c>
      <c r="B190" s="234" t="s">
        <v>149</v>
      </c>
      <c r="C190" s="234"/>
      <c r="D190" s="234"/>
      <c r="E190" s="234"/>
      <c r="G190" s="55">
        <f>IF(A190="Plan",SUMIF('Control de pagos'!B:B,Descripción!B190,'Control de pagos'!D:D),"")</f>
        <v>129599.95</v>
      </c>
      <c r="H190" s="55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6">
        <f t="shared" si="3"/>
        <v>129599.95</v>
      </c>
    </row>
    <row r="191" spans="1:9">
      <c r="A191" s="46" t="s">
        <v>67</v>
      </c>
      <c r="B191" s="47">
        <v>44238</v>
      </c>
      <c r="G191" s="55" t="str">
        <f>IF(A191="Plan",SUMIF('Control de pagos'!B:B,Descripción!B191,'Control de pagos'!D:D),"")</f>
        <v/>
      </c>
      <c r="H191" s="55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6" t="str">
        <f t="shared" si="3"/>
        <v/>
      </c>
    </row>
    <row r="192" spans="1:9">
      <c r="A192" s="46" t="s">
        <v>54</v>
      </c>
      <c r="B192" s="48" t="s">
        <v>86</v>
      </c>
      <c r="G192" s="55" t="str">
        <f>IF(A192="Plan",SUMIF('Control de pagos'!B:B,Descripción!B192,'Control de pagos'!D:D),"")</f>
        <v/>
      </c>
      <c r="H192" s="55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6" t="str">
        <f t="shared" si="3"/>
        <v/>
      </c>
    </row>
    <row r="193" spans="1:9">
      <c r="A193" s="46" t="s">
        <v>55</v>
      </c>
      <c r="B193" s="48" t="s">
        <v>87</v>
      </c>
      <c r="G193" s="55" t="str">
        <f>IF(A193="Plan",SUMIF('Control de pagos'!B:B,Descripción!B193,'Control de pagos'!D:D),"")</f>
        <v/>
      </c>
      <c r="H193" s="55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6" t="str">
        <f t="shared" si="3"/>
        <v/>
      </c>
    </row>
    <row r="194" spans="1:9">
      <c r="A194" s="46" t="s">
        <v>56</v>
      </c>
      <c r="B194" s="88" t="s">
        <v>88</v>
      </c>
      <c r="G194" s="55" t="str">
        <f>IF(A194="Plan",SUMIF('Control de pagos'!B:B,Descripción!B194,'Control de pagos'!D:D),"")</f>
        <v/>
      </c>
      <c r="H194" s="55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6" t="str">
        <f t="shared" si="3"/>
        <v/>
      </c>
    </row>
    <row r="195" spans="1:9" ht="15.75" thickBot="1">
      <c r="G195" s="55" t="str">
        <f>IF(A195="Plan",SUMIF('Control de pagos'!B:B,Descripción!B195,'Control de pagos'!D:D),"")</f>
        <v/>
      </c>
      <c r="H195" s="55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6" t="str">
        <f t="shared" si="3"/>
        <v/>
      </c>
    </row>
    <row r="196" spans="1:9" ht="15.75" thickBot="1">
      <c r="A196" s="230" t="s">
        <v>57</v>
      </c>
      <c r="B196" s="230" t="s">
        <v>58</v>
      </c>
      <c r="C196" s="230" t="s">
        <v>59</v>
      </c>
      <c r="D196" s="232" t="s">
        <v>60</v>
      </c>
      <c r="E196" s="233"/>
      <c r="G196" s="55" t="str">
        <f>IF(A196="Plan",SUMIF('Control de pagos'!B:B,Descripción!B196,'Control de pagos'!D:D),"")</f>
        <v/>
      </c>
      <c r="H196" s="55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6" t="str">
        <f t="shared" si="3"/>
        <v/>
      </c>
    </row>
    <row r="197" spans="1:9" ht="15.75" thickBot="1">
      <c r="A197" s="231"/>
      <c r="B197" s="231"/>
      <c r="C197" s="231"/>
      <c r="D197" s="121" t="s">
        <v>61</v>
      </c>
      <c r="E197" s="121" t="s">
        <v>62</v>
      </c>
      <c r="G197" s="55" t="str">
        <f>IF(A197="Plan",SUMIF('Control de pagos'!B:B,Descripción!B197,'Control de pagos'!D:D),"")</f>
        <v/>
      </c>
      <c r="H197" s="55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6" t="str">
        <f t="shared" si="3"/>
        <v/>
      </c>
    </row>
    <row r="198" spans="1:9" ht="15.75" thickBot="1">
      <c r="A198" s="122" t="s">
        <v>63</v>
      </c>
      <c r="B198" s="108">
        <v>0</v>
      </c>
      <c r="C198" s="224">
        <v>8</v>
      </c>
      <c r="D198" s="227">
        <v>2.9000000000000001E-2</v>
      </c>
      <c r="E198" s="227">
        <v>0</v>
      </c>
      <c r="G198" s="55" t="str">
        <f>IF(A198="Plan",SUMIF('Control de pagos'!B:B,Descripción!B198,'Control de pagos'!D:D),"")</f>
        <v/>
      </c>
      <c r="H198" s="55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6" t="str">
        <f t="shared" si="3"/>
        <v/>
      </c>
    </row>
    <row r="199" spans="1:9" ht="15.75" thickBot="1">
      <c r="A199" s="122" t="s">
        <v>64</v>
      </c>
      <c r="B199" s="108">
        <v>129599.95</v>
      </c>
      <c r="C199" s="225"/>
      <c r="D199" s="228"/>
      <c r="E199" s="228"/>
      <c r="G199" s="55" t="str">
        <f>IF(A199="Plan",SUMIF('Control de pagos'!B:B,Descripción!B199,'Control de pagos'!D:D),"")</f>
        <v/>
      </c>
      <c r="H199" s="55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6" t="str">
        <f t="shared" si="3"/>
        <v/>
      </c>
    </row>
    <row r="200" spans="1:9" ht="15.75" thickBot="1">
      <c r="A200" s="122" t="s">
        <v>65</v>
      </c>
      <c r="B200" s="108">
        <v>0</v>
      </c>
      <c r="C200" s="225"/>
      <c r="D200" s="228"/>
      <c r="E200" s="228"/>
      <c r="G200" s="55" t="str">
        <f>IF(A200="Plan",SUMIF('Control de pagos'!B:B,Descripción!B200,'Control de pagos'!D:D),"")</f>
        <v/>
      </c>
      <c r="H200" s="55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6" t="str">
        <f t="shared" si="3"/>
        <v/>
      </c>
    </row>
    <row r="201" spans="1:9" ht="15.75" thickBot="1">
      <c r="A201" s="122" t="s">
        <v>66</v>
      </c>
      <c r="B201" s="123">
        <v>129599.95</v>
      </c>
      <c r="C201" s="225"/>
      <c r="D201" s="228"/>
      <c r="E201" s="228"/>
      <c r="G201" s="55" t="str">
        <f>IF(A201="Plan",SUMIF('Control de pagos'!B:B,Descripción!B201,'Control de pagos'!D:D),"")</f>
        <v/>
      </c>
      <c r="H201" s="55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6" t="str">
        <f t="shared" si="3"/>
        <v/>
      </c>
    </row>
    <row r="202" spans="1:9" ht="15.75" thickBot="1">
      <c r="A202" s="99"/>
      <c r="B202" s="100"/>
      <c r="C202" s="226"/>
      <c r="D202" s="229"/>
      <c r="E202" s="229"/>
      <c r="G202" s="55" t="str">
        <f>IF(A202="Plan",SUMIF('Control de pagos'!B:B,Descripción!B202,'Control de pagos'!D:D),"")</f>
        <v/>
      </c>
      <c r="H202" s="55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6" t="str">
        <f t="shared" si="3"/>
        <v/>
      </c>
    </row>
    <row r="203" spans="1:9">
      <c r="G203" s="55" t="str">
        <f>IF(A203="Plan",SUMIF('Control de pagos'!B:B,Descripción!B203,'Control de pagos'!D:D),"")</f>
        <v/>
      </c>
      <c r="H203" s="55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6" t="str">
        <f t="shared" si="3"/>
        <v/>
      </c>
    </row>
    <row r="204" spans="1:9">
      <c r="G204" s="55" t="str">
        <f>IF(A204="Plan",SUMIF('Control de pagos'!B:B,Descripción!B204,'Control de pagos'!D:D),"")</f>
        <v/>
      </c>
      <c r="H204" s="55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6" t="str">
        <f t="shared" si="3"/>
        <v/>
      </c>
    </row>
    <row r="205" spans="1:9">
      <c r="A205" s="45" t="s">
        <v>23</v>
      </c>
      <c r="B205" s="234" t="s">
        <v>151</v>
      </c>
      <c r="C205" s="234"/>
      <c r="D205" s="234"/>
      <c r="E205" s="234"/>
      <c r="G205" s="55">
        <f>IF(A205="Plan",SUMIF('Control de pagos'!B:B,Descripción!B205,'Control de pagos'!D:D),"")</f>
        <v>618488.63</v>
      </c>
      <c r="H205" s="55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6">
        <f t="shared" si="3"/>
        <v>618488.63</v>
      </c>
    </row>
    <row r="206" spans="1:9">
      <c r="A206" s="46" t="s">
        <v>67</v>
      </c>
      <c r="B206" s="47">
        <v>44321</v>
      </c>
      <c r="G206" s="55" t="str">
        <f>IF(A206="Plan",SUMIF('Control de pagos'!B:B,Descripción!B206,'Control de pagos'!D:D),"")</f>
        <v/>
      </c>
      <c r="H206" s="55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6" t="str">
        <f t="shared" si="3"/>
        <v/>
      </c>
    </row>
    <row r="207" spans="1:9">
      <c r="A207" s="46" t="s">
        <v>54</v>
      </c>
      <c r="B207" s="48" t="s">
        <v>86</v>
      </c>
      <c r="G207" s="55" t="str">
        <f>IF(A207="Plan",SUMIF('Control de pagos'!B:B,Descripción!B207,'Control de pagos'!D:D),"")</f>
        <v/>
      </c>
      <c r="H207" s="55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6" t="str">
        <f t="shared" si="3"/>
        <v/>
      </c>
    </row>
    <row r="208" spans="1:9">
      <c r="A208" s="46" t="s">
        <v>55</v>
      </c>
      <c r="B208" s="48" t="s">
        <v>87</v>
      </c>
      <c r="G208" s="55" t="str">
        <f>IF(A208="Plan",SUMIF('Control de pagos'!B:B,Descripción!B208,'Control de pagos'!D:D),"")</f>
        <v/>
      </c>
      <c r="H208" s="55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6" t="str">
        <f t="shared" si="3"/>
        <v/>
      </c>
    </row>
    <row r="209" spans="1:9">
      <c r="A209" s="46" t="s">
        <v>56</v>
      </c>
      <c r="B209" s="88" t="s">
        <v>88</v>
      </c>
      <c r="G209" s="55" t="str">
        <f>IF(A209="Plan",SUMIF('Control de pagos'!B:B,Descripción!B209,'Control de pagos'!D:D),"")</f>
        <v/>
      </c>
      <c r="H209" s="55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6" t="str">
        <f t="shared" si="3"/>
        <v/>
      </c>
    </row>
    <row r="210" spans="1:9" ht="15.75" thickBot="1">
      <c r="G210" s="55" t="str">
        <f>IF(A210="Plan",SUMIF('Control de pagos'!B:B,Descripción!B210,'Control de pagos'!D:D),"")</f>
        <v/>
      </c>
      <c r="H210" s="55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6" t="str">
        <f t="shared" si="3"/>
        <v/>
      </c>
    </row>
    <row r="211" spans="1:9" ht="15.75" thickBot="1">
      <c r="A211" s="230" t="s">
        <v>57</v>
      </c>
      <c r="B211" s="230" t="s">
        <v>58</v>
      </c>
      <c r="C211" s="230" t="s">
        <v>59</v>
      </c>
      <c r="D211" s="232" t="s">
        <v>60</v>
      </c>
      <c r="E211" s="233"/>
      <c r="G211" s="55" t="str">
        <f>IF(A211="Plan",SUMIF('Control de pagos'!B:B,Descripción!B211,'Control de pagos'!D:D),"")</f>
        <v/>
      </c>
      <c r="H211" s="55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6" t="str">
        <f t="shared" si="3"/>
        <v/>
      </c>
    </row>
    <row r="212" spans="1:9" ht="15.75" thickBot="1">
      <c r="A212" s="231"/>
      <c r="B212" s="231"/>
      <c r="C212" s="231"/>
      <c r="D212" s="121" t="s">
        <v>61</v>
      </c>
      <c r="E212" s="121" t="s">
        <v>62</v>
      </c>
      <c r="G212" s="55" t="str">
        <f>IF(A212="Plan",SUMIF('Control de pagos'!B:B,Descripción!B212,'Control de pagos'!D:D),"")</f>
        <v/>
      </c>
      <c r="H212" s="55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6" t="str">
        <f t="shared" ref="I212:I275" si="4">IF(G212="","",G212-H212)</f>
        <v/>
      </c>
    </row>
    <row r="213" spans="1:9" ht="15.75" thickBot="1">
      <c r="A213" s="122" t="s">
        <v>63</v>
      </c>
      <c r="B213" s="108">
        <v>0</v>
      </c>
      <c r="C213" s="224">
        <v>8</v>
      </c>
      <c r="D213" s="227">
        <v>2.9000000000000001E-2</v>
      </c>
      <c r="E213" s="227">
        <v>0</v>
      </c>
      <c r="G213" s="55" t="str">
        <f>IF(A213="Plan",SUMIF('Control de pagos'!B:B,Descripción!B213,'Control de pagos'!D:D),"")</f>
        <v/>
      </c>
      <c r="H213" s="55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6" t="str">
        <f t="shared" si="4"/>
        <v/>
      </c>
    </row>
    <row r="214" spans="1:9" ht="15.75" thickBot="1">
      <c r="A214" s="122" t="s">
        <v>64</v>
      </c>
      <c r="B214" s="125" t="s">
        <v>152</v>
      </c>
      <c r="C214" s="225"/>
      <c r="D214" s="228"/>
      <c r="E214" s="228"/>
      <c r="G214" s="55" t="str">
        <f>IF(A214="Plan",SUMIF('Control de pagos'!B:B,Descripción!B214,'Control de pagos'!D:D),"")</f>
        <v/>
      </c>
      <c r="H214" s="55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6" t="str">
        <f t="shared" si="4"/>
        <v/>
      </c>
    </row>
    <row r="215" spans="1:9" ht="15.75" thickBot="1">
      <c r="A215" s="122" t="s">
        <v>65</v>
      </c>
      <c r="B215" s="126"/>
      <c r="C215" s="225"/>
      <c r="D215" s="228"/>
      <c r="E215" s="228"/>
      <c r="G215" s="55" t="str">
        <f>IF(A215="Plan",SUMIF('Control de pagos'!B:B,Descripción!B215,'Control de pagos'!D:D),"")</f>
        <v/>
      </c>
      <c r="H215" s="55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6" t="str">
        <f t="shared" si="4"/>
        <v/>
      </c>
    </row>
    <row r="216" spans="1:9" ht="15.75" thickBot="1">
      <c r="A216" s="122" t="s">
        <v>66</v>
      </c>
      <c r="B216" s="125" t="s">
        <v>152</v>
      </c>
      <c r="C216" s="225"/>
      <c r="D216" s="228"/>
      <c r="E216" s="228"/>
      <c r="G216" s="55" t="str">
        <f>IF(A216="Plan",SUMIF('Control de pagos'!B:B,Descripción!B216,'Control de pagos'!D:D),"")</f>
        <v/>
      </c>
      <c r="H216" s="55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6" t="str">
        <f t="shared" si="4"/>
        <v/>
      </c>
    </row>
    <row r="217" spans="1:9" ht="15.75" thickBot="1">
      <c r="A217" s="99"/>
      <c r="B217" s="126"/>
      <c r="C217" s="226"/>
      <c r="D217" s="229"/>
      <c r="E217" s="229"/>
      <c r="G217" s="55" t="str">
        <f>IF(A217="Plan",SUMIF('Control de pagos'!B:B,Descripción!B217,'Control de pagos'!D:D),"")</f>
        <v/>
      </c>
      <c r="H217" s="55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6" t="str">
        <f t="shared" si="4"/>
        <v/>
      </c>
    </row>
    <row r="218" spans="1:9">
      <c r="G218" s="55" t="str">
        <f>IF(A218="Plan",SUMIF('Control de pagos'!B:B,Descripción!B218,'Control de pagos'!D:D),"")</f>
        <v/>
      </c>
      <c r="H218" s="55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6" t="str">
        <f t="shared" si="4"/>
        <v/>
      </c>
    </row>
    <row r="219" spans="1:9">
      <c r="A219" s="45" t="s">
        <v>23</v>
      </c>
      <c r="B219" s="234" t="s">
        <v>155</v>
      </c>
      <c r="C219" s="234"/>
      <c r="D219" s="234"/>
      <c r="E219" s="234"/>
      <c r="G219" s="55">
        <f>IF(A219="Plan",SUMIF('Control de pagos'!B:B,Descripción!B219,'Control de pagos'!D:D),"")</f>
        <v>856707.65000000014</v>
      </c>
      <c r="H219" s="55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>0</v>
      </c>
      <c r="I219" s="56">
        <f t="shared" si="4"/>
        <v>856707.65000000014</v>
      </c>
    </row>
    <row r="220" spans="1:9">
      <c r="A220" s="46" t="s">
        <v>67</v>
      </c>
      <c r="B220" s="47">
        <v>44504</v>
      </c>
      <c r="G220" s="55" t="str">
        <f>IF(A220="Plan",SUMIF('Control de pagos'!B:B,Descripción!B220,'Control de pagos'!D:D),"")</f>
        <v/>
      </c>
      <c r="H220" s="55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6" t="str">
        <f t="shared" si="4"/>
        <v/>
      </c>
    </row>
    <row r="221" spans="1:9">
      <c r="A221" s="46" t="s">
        <v>54</v>
      </c>
      <c r="B221" s="48" t="s">
        <v>86</v>
      </c>
      <c r="G221" s="55" t="str">
        <f>IF(A221="Plan",SUMIF('Control de pagos'!B:B,Descripción!B221,'Control de pagos'!D:D),"")</f>
        <v/>
      </c>
      <c r="H221" s="55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6" t="str">
        <f t="shared" si="4"/>
        <v/>
      </c>
    </row>
    <row r="222" spans="1:9">
      <c r="A222" s="46" t="s">
        <v>55</v>
      </c>
      <c r="B222" s="48" t="s">
        <v>87</v>
      </c>
      <c r="G222" s="55" t="str">
        <f>IF(A222="Plan",SUMIF('Control de pagos'!B:B,Descripción!B222,'Control de pagos'!D:D),"")</f>
        <v/>
      </c>
      <c r="H222" s="55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6" t="str">
        <f t="shared" si="4"/>
        <v/>
      </c>
    </row>
    <row r="223" spans="1:9">
      <c r="A223" s="46" t="s">
        <v>56</v>
      </c>
      <c r="B223" s="88" t="s">
        <v>88</v>
      </c>
      <c r="G223" s="55" t="str">
        <f>IF(A223="Plan",SUMIF('Control de pagos'!B:B,Descripción!B223,'Control de pagos'!D:D),"")</f>
        <v/>
      </c>
      <c r="H223" s="55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6" t="str">
        <f t="shared" si="4"/>
        <v/>
      </c>
    </row>
    <row r="224" spans="1:9" ht="15.75" thickBot="1">
      <c r="G224" s="55" t="str">
        <f>IF(A224="Plan",SUMIF('Control de pagos'!B:B,Descripción!B224,'Control de pagos'!D:D),"")</f>
        <v/>
      </c>
      <c r="H224" s="55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6" t="str">
        <f t="shared" si="4"/>
        <v/>
      </c>
    </row>
    <row r="225" spans="1:9" ht="15.75" thickBot="1">
      <c r="A225" s="230" t="s">
        <v>57</v>
      </c>
      <c r="B225" s="230" t="s">
        <v>58</v>
      </c>
      <c r="C225" s="230" t="s">
        <v>59</v>
      </c>
      <c r="D225" s="232" t="s">
        <v>60</v>
      </c>
      <c r="E225" s="233"/>
      <c r="G225" s="55" t="str">
        <f>IF(A225="Plan",SUMIF('Control de pagos'!B:B,Descripción!B225,'Control de pagos'!D:D),"")</f>
        <v/>
      </c>
      <c r="H225" s="55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6" t="str">
        <f t="shared" si="4"/>
        <v/>
      </c>
    </row>
    <row r="226" spans="1:9" ht="15.75" thickBot="1">
      <c r="A226" s="231"/>
      <c r="B226" s="231"/>
      <c r="C226" s="231"/>
      <c r="D226" s="121" t="s">
        <v>61</v>
      </c>
      <c r="E226" s="121" t="s">
        <v>62</v>
      </c>
      <c r="G226" s="55" t="str">
        <f>IF(A226="Plan",SUMIF('Control de pagos'!B:B,Descripción!B226,'Control de pagos'!D:D),"")</f>
        <v/>
      </c>
      <c r="H226" s="55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6" t="str">
        <f t="shared" si="4"/>
        <v/>
      </c>
    </row>
    <row r="227" spans="1:9" ht="15.75" thickBot="1">
      <c r="A227" s="122" t="s">
        <v>63</v>
      </c>
      <c r="B227" s="108">
        <v>0</v>
      </c>
      <c r="C227" s="224">
        <v>8</v>
      </c>
      <c r="D227" s="227">
        <v>2.9000000000000001E-2</v>
      </c>
      <c r="E227" s="227">
        <v>0</v>
      </c>
      <c r="G227" s="55" t="str">
        <f>IF(A227="Plan",SUMIF('Control de pagos'!B:B,Descripción!B227,'Control de pagos'!D:D),"")</f>
        <v/>
      </c>
      <c r="H227" s="55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6" t="str">
        <f t="shared" si="4"/>
        <v/>
      </c>
    </row>
    <row r="228" spans="1:9" ht="15.75" thickBot="1">
      <c r="A228" s="122" t="s">
        <v>64</v>
      </c>
      <c r="B228" s="139" t="s">
        <v>156</v>
      </c>
      <c r="C228" s="225"/>
      <c r="D228" s="228"/>
      <c r="E228" s="228"/>
      <c r="G228" s="55" t="str">
        <f>IF(A228="Plan",SUMIF('Control de pagos'!B:B,Descripción!B228,'Control de pagos'!D:D),"")</f>
        <v/>
      </c>
      <c r="H228" s="55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6" t="str">
        <f t="shared" si="4"/>
        <v/>
      </c>
    </row>
    <row r="229" spans="1:9" ht="15.75" thickBot="1">
      <c r="A229" s="122" t="s">
        <v>65</v>
      </c>
      <c r="B229" s="140"/>
      <c r="C229" s="225"/>
      <c r="D229" s="228"/>
      <c r="E229" s="228"/>
      <c r="G229" s="55" t="str">
        <f>IF(A229="Plan",SUMIF('Control de pagos'!B:B,Descripción!B229,'Control de pagos'!D:D),"")</f>
        <v/>
      </c>
      <c r="H229" s="55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6" t="str">
        <f t="shared" si="4"/>
        <v/>
      </c>
    </row>
    <row r="230" spans="1:9" ht="15.75" thickBot="1">
      <c r="A230" s="122" t="s">
        <v>66</v>
      </c>
      <c r="B230" s="139" t="str">
        <f>+B228</f>
        <v>$856707,65</v>
      </c>
      <c r="C230" s="225"/>
      <c r="D230" s="228"/>
      <c r="E230" s="228"/>
      <c r="G230" s="55" t="str">
        <f>IF(A230="Plan",SUMIF('Control de pagos'!B:B,Descripción!B230,'Control de pagos'!D:D),"")</f>
        <v/>
      </c>
      <c r="H230" s="55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6" t="str">
        <f t="shared" si="4"/>
        <v/>
      </c>
    </row>
    <row r="231" spans="1:9" ht="15.75" thickBot="1">
      <c r="A231" s="99"/>
      <c r="B231" s="140"/>
      <c r="C231" s="226"/>
      <c r="D231" s="229"/>
      <c r="E231" s="229"/>
      <c r="G231" s="55" t="str">
        <f>IF(A231="Plan",SUMIF('Control de pagos'!B:B,Descripción!B231,'Control de pagos'!D:D),"")</f>
        <v/>
      </c>
      <c r="H231" s="55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6" t="str">
        <f t="shared" si="4"/>
        <v/>
      </c>
    </row>
    <row r="232" spans="1:9">
      <c r="G232" s="55" t="str">
        <f>IF(A232="Plan",SUMIF('Control de pagos'!B:B,Descripción!B232,'Control de pagos'!D:D),"")</f>
        <v/>
      </c>
      <c r="H232" s="55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6" t="str">
        <f t="shared" si="4"/>
        <v/>
      </c>
    </row>
    <row r="233" spans="1:9">
      <c r="A233" s="45" t="s">
        <v>23</v>
      </c>
      <c r="B233" s="234" t="s">
        <v>159</v>
      </c>
      <c r="C233" s="234"/>
      <c r="D233" s="234"/>
      <c r="E233" s="234"/>
      <c r="G233" s="55">
        <f>IF(A233="Plan",SUMIF('Control de pagos'!B:B,Descripción!B233,'Control de pagos'!D:D),"")</f>
        <v>1394717.3599999999</v>
      </c>
      <c r="H233" s="55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>0</v>
      </c>
      <c r="I233" s="56">
        <f t="shared" si="4"/>
        <v>1394717.3599999999</v>
      </c>
    </row>
    <row r="234" spans="1:9">
      <c r="A234" s="46" t="s">
        <v>67</v>
      </c>
      <c r="B234" s="47">
        <v>44600</v>
      </c>
      <c r="G234" s="55" t="str">
        <f>IF(A234="Plan",SUMIF('Control de pagos'!B:B,Descripción!B234,'Control de pagos'!D:D),"")</f>
        <v/>
      </c>
      <c r="H234" s="55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6" t="str">
        <f t="shared" si="4"/>
        <v/>
      </c>
    </row>
    <row r="235" spans="1:9">
      <c r="A235" s="46" t="s">
        <v>54</v>
      </c>
      <c r="B235" s="48" t="s">
        <v>86</v>
      </c>
      <c r="G235" s="55" t="str">
        <f>IF(A235="Plan",SUMIF('Control de pagos'!B:B,Descripción!B235,'Control de pagos'!D:D),"")</f>
        <v/>
      </c>
      <c r="H235" s="55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6" t="str">
        <f t="shared" si="4"/>
        <v/>
      </c>
    </row>
    <row r="236" spans="1:9">
      <c r="A236" s="46" t="s">
        <v>55</v>
      </c>
      <c r="B236" s="48" t="s">
        <v>87</v>
      </c>
      <c r="G236" s="55" t="str">
        <f>IF(A236="Plan",SUMIF('Control de pagos'!B:B,Descripción!B236,'Control de pagos'!D:D),"")</f>
        <v/>
      </c>
      <c r="H236" s="55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6" t="str">
        <f t="shared" si="4"/>
        <v/>
      </c>
    </row>
    <row r="237" spans="1:9">
      <c r="A237" s="46" t="s">
        <v>56</v>
      </c>
      <c r="B237" s="88" t="s">
        <v>88</v>
      </c>
      <c r="G237" s="55" t="str">
        <f>IF(A237="Plan",SUMIF('Control de pagos'!B:B,Descripción!B237,'Control de pagos'!D:D),"")</f>
        <v/>
      </c>
      <c r="H237" s="55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6" t="str">
        <f t="shared" si="4"/>
        <v/>
      </c>
    </row>
    <row r="238" spans="1:9" ht="15.75" thickBot="1">
      <c r="G238" s="55" t="str">
        <f>IF(A238="Plan",SUMIF('Control de pagos'!B:B,Descripción!B238,'Control de pagos'!D:D),"")</f>
        <v/>
      </c>
      <c r="H238" s="55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6" t="str">
        <f t="shared" si="4"/>
        <v/>
      </c>
    </row>
    <row r="239" spans="1:9" ht="15.75" thickBot="1">
      <c r="A239" s="230" t="s">
        <v>57</v>
      </c>
      <c r="B239" s="230" t="s">
        <v>58</v>
      </c>
      <c r="C239" s="230" t="s">
        <v>59</v>
      </c>
      <c r="D239" s="232" t="s">
        <v>60</v>
      </c>
      <c r="E239" s="233"/>
      <c r="G239" s="55" t="str">
        <f>IF(A239="Plan",SUMIF('Control de pagos'!B:B,Descripción!B239,'Control de pagos'!D:D),"")</f>
        <v/>
      </c>
      <c r="H239" s="55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6" t="str">
        <f t="shared" si="4"/>
        <v/>
      </c>
    </row>
    <row r="240" spans="1:9" ht="15.75" thickBot="1">
      <c r="A240" s="231"/>
      <c r="B240" s="231"/>
      <c r="C240" s="231"/>
      <c r="D240" s="121" t="s">
        <v>61</v>
      </c>
      <c r="E240" s="121" t="s">
        <v>62</v>
      </c>
      <c r="G240" s="55" t="str">
        <f>IF(A240="Plan",SUMIF('Control de pagos'!B:B,Descripción!B240,'Control de pagos'!D:D),"")</f>
        <v/>
      </c>
      <c r="H240" s="55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6" t="str">
        <f t="shared" si="4"/>
        <v/>
      </c>
    </row>
    <row r="241" spans="1:9" ht="15.75" thickBot="1">
      <c r="A241" s="122" t="s">
        <v>63</v>
      </c>
      <c r="B241" s="108">
        <v>1394717.36</v>
      </c>
      <c r="C241" s="224">
        <v>8</v>
      </c>
      <c r="D241" s="227">
        <v>0.03</v>
      </c>
      <c r="E241" s="227">
        <v>0</v>
      </c>
      <c r="G241" s="55" t="str">
        <f>IF(A241="Plan",SUMIF('Control de pagos'!B:B,Descripción!B241,'Control de pagos'!D:D),"")</f>
        <v/>
      </c>
      <c r="H241" s="55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6" t="str">
        <f t="shared" si="4"/>
        <v/>
      </c>
    </row>
    <row r="242" spans="1:9" ht="15.75" thickBot="1">
      <c r="A242" s="122" t="s">
        <v>64</v>
      </c>
      <c r="B242" s="139">
        <v>0</v>
      </c>
      <c r="C242" s="225"/>
      <c r="D242" s="228"/>
      <c r="E242" s="228"/>
      <c r="G242" s="55" t="str">
        <f>IF(A242="Plan",SUMIF('Control de pagos'!B:B,Descripción!B242,'Control de pagos'!D:D),"")</f>
        <v/>
      </c>
      <c r="H242" s="55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6" t="str">
        <f t="shared" si="4"/>
        <v/>
      </c>
    </row>
    <row r="243" spans="1:9" ht="15.75" thickBot="1">
      <c r="A243" s="122" t="s">
        <v>65</v>
      </c>
      <c r="B243" s="140"/>
      <c r="C243" s="225"/>
      <c r="D243" s="228"/>
      <c r="E243" s="228"/>
      <c r="G243" s="55" t="str">
        <f>IF(A243="Plan",SUMIF('Control de pagos'!B:B,Descripción!B243,'Control de pagos'!D:D),"")</f>
        <v/>
      </c>
      <c r="H243" s="55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6" t="str">
        <f t="shared" si="4"/>
        <v/>
      </c>
    </row>
    <row r="244" spans="1:9" ht="15.75" thickBot="1">
      <c r="A244" s="122" t="s">
        <v>66</v>
      </c>
      <c r="B244" s="142">
        <f>+B241</f>
        <v>1394717.36</v>
      </c>
      <c r="C244" s="225"/>
      <c r="D244" s="228"/>
      <c r="E244" s="228"/>
      <c r="G244" s="55" t="str">
        <f>IF(A244="Plan",SUMIF('Control de pagos'!B:B,Descripción!B244,'Control de pagos'!D:D),"")</f>
        <v/>
      </c>
      <c r="H244" s="55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6" t="str">
        <f t="shared" si="4"/>
        <v/>
      </c>
    </row>
    <row r="245" spans="1:9" ht="15.75" thickBot="1">
      <c r="A245" s="99"/>
      <c r="B245" s="140"/>
      <c r="C245" s="226"/>
      <c r="D245" s="229"/>
      <c r="E245" s="229"/>
      <c r="G245" s="55" t="str">
        <f>IF(A245="Plan",SUMIF('Control de pagos'!B:B,Descripción!B245,'Control de pagos'!D:D),"")</f>
        <v/>
      </c>
      <c r="H245" s="55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6" t="str">
        <f t="shared" si="4"/>
        <v/>
      </c>
    </row>
    <row r="246" spans="1:9">
      <c r="G246" s="55" t="str">
        <f>IF(A246="Plan",SUMIF('Control de pagos'!B:B,Descripción!B246,'Control de pagos'!D:D),"")</f>
        <v/>
      </c>
      <c r="H246" s="55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6" t="str">
        <f t="shared" si="4"/>
        <v/>
      </c>
    </row>
    <row r="247" spans="1:9">
      <c r="A247" s="45" t="s">
        <v>23</v>
      </c>
      <c r="B247" s="234" t="s">
        <v>161</v>
      </c>
      <c r="C247" s="234"/>
      <c r="D247" s="234"/>
      <c r="E247" s="234"/>
      <c r="G247" s="55">
        <f>IF(A247="Plan",SUMIF('Control de pagos'!B:B,Descripción!B247,'Control de pagos'!D:D),"")</f>
        <v>622590.25</v>
      </c>
      <c r="H247" s="55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>0</v>
      </c>
      <c r="I247" s="56">
        <f t="shared" ref="I247:I259" si="5">IF(G247="","",G247-H247)</f>
        <v>622590.25</v>
      </c>
    </row>
    <row r="248" spans="1:9">
      <c r="A248" s="46" t="s">
        <v>67</v>
      </c>
      <c r="B248" s="47">
        <v>44677</v>
      </c>
      <c r="G248" s="55" t="str">
        <f>IF(A248="Plan",SUMIF('Control de pagos'!B:B,Descripción!B248,'Control de pagos'!D:D),"")</f>
        <v/>
      </c>
      <c r="H248" s="55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6" t="str">
        <f t="shared" si="5"/>
        <v/>
      </c>
    </row>
    <row r="249" spans="1:9">
      <c r="A249" s="46" t="s">
        <v>54</v>
      </c>
      <c r="B249" s="48" t="s">
        <v>162</v>
      </c>
      <c r="G249" s="55" t="str">
        <f>IF(A249="Plan",SUMIF('Control de pagos'!B:B,Descripción!B249,'Control de pagos'!D:D),"")</f>
        <v/>
      </c>
      <c r="H249" s="55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6" t="str">
        <f t="shared" si="5"/>
        <v/>
      </c>
    </row>
    <row r="250" spans="1:9">
      <c r="A250" s="46" t="s">
        <v>55</v>
      </c>
      <c r="B250" s="48" t="s">
        <v>87</v>
      </c>
      <c r="G250" s="55" t="str">
        <f>IF(A250="Plan",SUMIF('Control de pagos'!B:B,Descripción!B250,'Control de pagos'!D:D),"")</f>
        <v/>
      </c>
      <c r="H250" s="55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6" t="str">
        <f t="shared" si="5"/>
        <v/>
      </c>
    </row>
    <row r="251" spans="1:9">
      <c r="A251" s="46" t="s">
        <v>56</v>
      </c>
      <c r="B251" s="88" t="s">
        <v>88</v>
      </c>
      <c r="G251" s="55" t="str">
        <f>IF(A251="Plan",SUMIF('Control de pagos'!B:B,Descripción!B251,'Control de pagos'!D:D),"")</f>
        <v/>
      </c>
      <c r="H251" s="55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6" t="str">
        <f t="shared" si="5"/>
        <v/>
      </c>
    </row>
    <row r="252" spans="1:9" ht="15.75" thickBot="1">
      <c r="G252" s="55" t="str">
        <f>IF(A252="Plan",SUMIF('Control de pagos'!B:B,Descripción!B252,'Control de pagos'!D:D),"")</f>
        <v/>
      </c>
      <c r="H252" s="55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6" t="str">
        <f t="shared" si="5"/>
        <v/>
      </c>
    </row>
    <row r="253" spans="1:9" ht="15.75" thickBot="1">
      <c r="A253" s="230" t="s">
        <v>57</v>
      </c>
      <c r="B253" s="230" t="s">
        <v>58</v>
      </c>
      <c r="C253" s="230" t="s">
        <v>59</v>
      </c>
      <c r="D253" s="232" t="s">
        <v>60</v>
      </c>
      <c r="E253" s="233"/>
      <c r="G253" s="55" t="str">
        <f>IF(A253="Plan",SUMIF('Control de pagos'!B:B,Descripción!B253,'Control de pagos'!D:D),"")</f>
        <v/>
      </c>
      <c r="H253" s="55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6" t="str">
        <f t="shared" si="5"/>
        <v/>
      </c>
    </row>
    <row r="254" spans="1:9" ht="15.75" thickBot="1">
      <c r="A254" s="231"/>
      <c r="B254" s="231"/>
      <c r="C254" s="231"/>
      <c r="D254" s="121" t="s">
        <v>61</v>
      </c>
      <c r="E254" s="121" t="s">
        <v>62</v>
      </c>
      <c r="G254" s="55" t="str">
        <f>IF(A254="Plan",SUMIF('Control de pagos'!B:B,Descripción!B254,'Control de pagos'!D:D),"")</f>
        <v/>
      </c>
      <c r="H254" s="55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6" t="str">
        <f t="shared" si="5"/>
        <v/>
      </c>
    </row>
    <row r="255" spans="1:9" ht="15.75" thickBot="1">
      <c r="A255" s="122" t="s">
        <v>63</v>
      </c>
      <c r="B255" s="108">
        <v>2497855.09</v>
      </c>
      <c r="C255" s="224">
        <v>121</v>
      </c>
      <c r="D255" s="227">
        <v>1.4999999999999999E-2</v>
      </c>
      <c r="E255" s="227">
        <v>0</v>
      </c>
      <c r="G255" s="55" t="str">
        <f>IF(A255="Plan",SUMIF('Control de pagos'!B:B,Descripción!B255,'Control de pagos'!D:D),"")</f>
        <v/>
      </c>
      <c r="H255" s="55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6" t="str">
        <f t="shared" si="5"/>
        <v/>
      </c>
    </row>
    <row r="256" spans="1:9" ht="15.75" thickBot="1">
      <c r="A256" s="122" t="s">
        <v>64</v>
      </c>
      <c r="B256" s="139">
        <v>0</v>
      </c>
      <c r="C256" s="225"/>
      <c r="D256" s="228"/>
      <c r="E256" s="228"/>
      <c r="G256" s="55" t="str">
        <f>IF(A256="Plan",SUMIF('Control de pagos'!B:B,Descripción!B256,'Control de pagos'!D:D),"")</f>
        <v/>
      </c>
      <c r="H256" s="55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6" t="str">
        <f t="shared" si="5"/>
        <v/>
      </c>
    </row>
    <row r="257" spans="1:9" ht="15.75" thickBot="1">
      <c r="A257" s="122" t="s">
        <v>65</v>
      </c>
      <c r="B257" s="140"/>
      <c r="C257" s="225"/>
      <c r="D257" s="228"/>
      <c r="E257" s="228"/>
      <c r="G257" s="55" t="str">
        <f>IF(A257="Plan",SUMIF('Control de pagos'!B:B,Descripción!B257,'Control de pagos'!D:D),"")</f>
        <v/>
      </c>
      <c r="H257" s="55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6" t="str">
        <f t="shared" si="5"/>
        <v/>
      </c>
    </row>
    <row r="258" spans="1:9" ht="15.75" thickBot="1">
      <c r="A258" s="122" t="s">
        <v>66</v>
      </c>
      <c r="B258" s="142">
        <f>+B255</f>
        <v>2497855.09</v>
      </c>
      <c r="C258" s="225"/>
      <c r="D258" s="228"/>
      <c r="E258" s="228"/>
      <c r="G258" s="55" t="str">
        <f>IF(A258="Plan",SUMIF('Control de pagos'!B:B,Descripción!B258,'Control de pagos'!D:D),"")</f>
        <v/>
      </c>
      <c r="H258" s="55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6" t="str">
        <f t="shared" si="5"/>
        <v/>
      </c>
    </row>
    <row r="259" spans="1:9" ht="15.75" thickBot="1">
      <c r="A259" s="99"/>
      <c r="B259" s="140"/>
      <c r="C259" s="226"/>
      <c r="D259" s="229"/>
      <c r="E259" s="229"/>
      <c r="G259" s="55" t="str">
        <f>IF(A259="Plan",SUMIF('Control de pagos'!B:B,Descripción!B259,'Control de pagos'!D:D),"")</f>
        <v/>
      </c>
      <c r="H259" s="55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6" t="str">
        <f t="shared" si="5"/>
        <v/>
      </c>
    </row>
    <row r="260" spans="1:9">
      <c r="G260" s="55" t="str">
        <f>IF(A260="Plan",SUMIF('Control de pagos'!B:B,Descripción!B260,'Control de pagos'!D:D),"")</f>
        <v/>
      </c>
      <c r="H260" s="55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6" t="str">
        <f t="shared" si="4"/>
        <v/>
      </c>
    </row>
    <row r="261" spans="1:9">
      <c r="A261" s="45" t="s">
        <v>23</v>
      </c>
      <c r="B261" s="234" t="s">
        <v>166</v>
      </c>
      <c r="C261" s="234"/>
      <c r="D261" s="234"/>
      <c r="E261" s="234"/>
      <c r="G261" s="55">
        <f>IF(A261="Plan",SUMIF('Control de pagos'!B:B,Descripción!B261,'Control de pagos'!D:D),"")</f>
        <v>1845228.03</v>
      </c>
      <c r="H261" s="55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>0</v>
      </c>
      <c r="I261" s="56">
        <f t="shared" ref="I261:I273" si="6">IF(G261="","",G261-H261)</f>
        <v>1845228.03</v>
      </c>
    </row>
    <row r="262" spans="1:9">
      <c r="A262" s="46" t="s">
        <v>67</v>
      </c>
      <c r="B262" s="47">
        <v>44720</v>
      </c>
      <c r="G262" s="55" t="str">
        <f>IF(A262="Plan",SUMIF('Control de pagos'!B:B,Descripción!B262,'Control de pagos'!D:D),"")</f>
        <v/>
      </c>
      <c r="H262" s="55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6" t="str">
        <f t="shared" si="6"/>
        <v/>
      </c>
    </row>
    <row r="263" spans="1:9">
      <c r="A263" s="46" t="s">
        <v>54</v>
      </c>
      <c r="B263" s="48" t="s">
        <v>162</v>
      </c>
      <c r="G263" s="55" t="str">
        <f>IF(A263="Plan",SUMIF('Control de pagos'!B:B,Descripción!B263,'Control de pagos'!D:D),"")</f>
        <v/>
      </c>
      <c r="H263" s="55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6" t="str">
        <f t="shared" si="6"/>
        <v/>
      </c>
    </row>
    <row r="264" spans="1:9">
      <c r="A264" s="46" t="s">
        <v>55</v>
      </c>
      <c r="B264" s="48" t="s">
        <v>87</v>
      </c>
      <c r="G264" s="55" t="str">
        <f>IF(A264="Plan",SUMIF('Control de pagos'!B:B,Descripción!B264,'Control de pagos'!D:D),"")</f>
        <v/>
      </c>
      <c r="H264" s="55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6" t="str">
        <f t="shared" si="6"/>
        <v/>
      </c>
    </row>
    <row r="265" spans="1:9">
      <c r="A265" s="46" t="s">
        <v>56</v>
      </c>
      <c r="B265" s="88" t="s">
        <v>88</v>
      </c>
      <c r="G265" s="55" t="str">
        <f>IF(A265="Plan",SUMIF('Control de pagos'!B:B,Descripción!B265,'Control de pagos'!D:D),"")</f>
        <v/>
      </c>
      <c r="H265" s="55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6" t="str">
        <f t="shared" si="6"/>
        <v/>
      </c>
    </row>
    <row r="266" spans="1:9" ht="15.75" thickBot="1">
      <c r="G266" s="55" t="str">
        <f>IF(A266="Plan",SUMIF('Control de pagos'!B:B,Descripción!B266,'Control de pagos'!D:D),"")</f>
        <v/>
      </c>
      <c r="H266" s="55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6" t="str">
        <f t="shared" si="6"/>
        <v/>
      </c>
    </row>
    <row r="267" spans="1:9" ht="15.75" thickBot="1">
      <c r="A267" s="230" t="s">
        <v>57</v>
      </c>
      <c r="B267" s="230" t="s">
        <v>58</v>
      </c>
      <c r="C267" s="230" t="s">
        <v>59</v>
      </c>
      <c r="D267" s="232" t="s">
        <v>60</v>
      </c>
      <c r="E267" s="233"/>
      <c r="G267" s="55" t="str">
        <f>IF(A267="Plan",SUMIF('Control de pagos'!B:B,Descripción!B267,'Control de pagos'!D:D),"")</f>
        <v/>
      </c>
      <c r="H267" s="55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6" t="str">
        <f t="shared" si="6"/>
        <v/>
      </c>
    </row>
    <row r="268" spans="1:9" ht="15.75" thickBot="1">
      <c r="A268" s="231"/>
      <c r="B268" s="231"/>
      <c r="C268" s="231"/>
      <c r="D268" s="121" t="s">
        <v>61</v>
      </c>
      <c r="E268" s="121" t="s">
        <v>62</v>
      </c>
      <c r="G268" s="55" t="str">
        <f>IF(A268="Plan",SUMIF('Control de pagos'!B:B,Descripción!B268,'Control de pagos'!D:D),"")</f>
        <v/>
      </c>
      <c r="H268" s="55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6" t="str">
        <f t="shared" si="6"/>
        <v/>
      </c>
    </row>
    <row r="269" spans="1:9" ht="15.75" thickBot="1">
      <c r="A269" s="71" t="s">
        <v>63</v>
      </c>
      <c r="B269" s="153">
        <v>1845228.03</v>
      </c>
      <c r="C269" s="235">
        <v>8</v>
      </c>
      <c r="D269" s="238">
        <v>0.03</v>
      </c>
      <c r="E269" s="238">
        <v>0</v>
      </c>
      <c r="G269" s="55" t="str">
        <f>IF(A269="Plan",SUMIF('Control de pagos'!B:B,Descripción!B269,'Control de pagos'!D:D),"")</f>
        <v/>
      </c>
      <c r="H269" s="55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6" t="str">
        <f t="shared" si="6"/>
        <v/>
      </c>
    </row>
    <row r="270" spans="1:9" ht="15.75" thickBot="1">
      <c r="A270" s="71" t="s">
        <v>64</v>
      </c>
      <c r="B270" s="153">
        <v>0</v>
      </c>
      <c r="C270" s="236"/>
      <c r="D270" s="239"/>
      <c r="E270" s="239"/>
      <c r="G270" s="55" t="str">
        <f>IF(A270="Plan",SUMIF('Control de pagos'!B:B,Descripción!B270,'Control de pagos'!D:D),"")</f>
        <v/>
      </c>
      <c r="H270" s="55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6" t="str">
        <f t="shared" si="6"/>
        <v/>
      </c>
    </row>
    <row r="271" spans="1:9" ht="15.75" thickBot="1">
      <c r="A271" s="71" t="s">
        <v>65</v>
      </c>
      <c r="B271" s="153">
        <v>0</v>
      </c>
      <c r="C271" s="236"/>
      <c r="D271" s="239"/>
      <c r="E271" s="239"/>
      <c r="G271" s="55" t="str">
        <f>IF(A271="Plan",SUMIF('Control de pagos'!B:B,Descripción!B271,'Control de pagos'!D:D),"")</f>
        <v/>
      </c>
      <c r="H271" s="55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6" t="str">
        <f t="shared" si="6"/>
        <v/>
      </c>
    </row>
    <row r="272" spans="1:9" ht="15.75" thickBot="1">
      <c r="A272" s="71" t="s">
        <v>66</v>
      </c>
      <c r="B272" s="154">
        <v>1845228.03</v>
      </c>
      <c r="C272" s="236"/>
      <c r="D272" s="239"/>
      <c r="E272" s="239"/>
      <c r="G272" s="55" t="str">
        <f>IF(A272="Plan",SUMIF('Control de pagos'!B:B,Descripción!B272,'Control de pagos'!D:D),"")</f>
        <v/>
      </c>
      <c r="H272" s="55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6" t="str">
        <f t="shared" si="6"/>
        <v/>
      </c>
    </row>
    <row r="273" spans="1:9" ht="15.75" thickBot="1">
      <c r="A273" s="74"/>
      <c r="B273" s="75"/>
      <c r="C273" s="237"/>
      <c r="D273" s="240"/>
      <c r="E273" s="240"/>
      <c r="G273" s="55" t="str">
        <f>IF(A273="Plan",SUMIF('Control de pagos'!B:B,Descripción!B273,'Control de pagos'!D:D),"")</f>
        <v/>
      </c>
      <c r="H273" s="55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6" t="str">
        <f t="shared" si="6"/>
        <v/>
      </c>
    </row>
    <row r="274" spans="1:9">
      <c r="G274" s="55" t="str">
        <f>IF(A274="Plan",SUMIF('Control de pagos'!B:B,Descripción!B274,'Control de pagos'!D:D),"")</f>
        <v/>
      </c>
      <c r="H274" s="55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6" t="str">
        <f t="shared" si="4"/>
        <v/>
      </c>
    </row>
    <row r="275" spans="1:9">
      <c r="A275" s="45" t="s">
        <v>23</v>
      </c>
      <c r="B275" s="234" t="s">
        <v>168</v>
      </c>
      <c r="C275" s="234"/>
      <c r="D275" s="234"/>
      <c r="E275" s="234"/>
      <c r="G275" s="55">
        <f>IF(A275="Plan",SUMIF('Control de pagos'!B:B,Descripción!B275,'Control de pagos'!D:D),"")</f>
        <v>4314505.5999999996</v>
      </c>
      <c r="H275" s="55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>0</v>
      </c>
      <c r="I275" s="56">
        <f t="shared" si="4"/>
        <v>4314505.5999999996</v>
      </c>
    </row>
    <row r="276" spans="1:9">
      <c r="A276" s="46" t="s">
        <v>67</v>
      </c>
      <c r="B276" s="47">
        <v>44831</v>
      </c>
      <c r="G276" s="55" t="str">
        <f>IF(A276="Plan",SUMIF('Control de pagos'!B:B,Descripción!B276,'Control de pagos'!D:D),"")</f>
        <v/>
      </c>
      <c r="H276" s="55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6" t="str">
        <f t="shared" ref="I276:I287" si="7">IF(G276="","",G276-H276)</f>
        <v/>
      </c>
    </row>
    <row r="277" spans="1:9">
      <c r="A277" s="46" t="s">
        <v>54</v>
      </c>
      <c r="B277" s="48" t="s">
        <v>162</v>
      </c>
      <c r="G277" s="55" t="str">
        <f>IF(A277="Plan",SUMIF('Control de pagos'!B:B,Descripción!B277,'Control de pagos'!D:D),"")</f>
        <v/>
      </c>
      <c r="H277" s="55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6" t="str">
        <f t="shared" si="7"/>
        <v/>
      </c>
    </row>
    <row r="278" spans="1:9">
      <c r="A278" s="46" t="s">
        <v>55</v>
      </c>
      <c r="B278" s="48" t="s">
        <v>87</v>
      </c>
      <c r="G278" s="55" t="str">
        <f>IF(A278="Plan",SUMIF('Control de pagos'!B:B,Descripción!B278,'Control de pagos'!D:D),"")</f>
        <v/>
      </c>
      <c r="H278" s="55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6" t="str">
        <f t="shared" si="7"/>
        <v/>
      </c>
    </row>
    <row r="279" spans="1:9">
      <c r="A279" s="46" t="s">
        <v>56</v>
      </c>
      <c r="B279" s="88" t="s">
        <v>88</v>
      </c>
      <c r="G279" s="55" t="str">
        <f>IF(A279="Plan",SUMIF('Control de pagos'!B:B,Descripción!B279,'Control de pagos'!D:D),"")</f>
        <v/>
      </c>
      <c r="H279" s="55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6" t="str">
        <f t="shared" si="7"/>
        <v/>
      </c>
    </row>
    <row r="280" spans="1:9" ht="15.75" thickBot="1">
      <c r="G280" s="55" t="str">
        <f>IF(A280="Plan",SUMIF('Control de pagos'!B:B,Descripción!B280,'Control de pagos'!D:D),"")</f>
        <v/>
      </c>
      <c r="H280" s="55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6" t="str">
        <f t="shared" si="7"/>
        <v/>
      </c>
    </row>
    <row r="281" spans="1:9" ht="15.75" customHeight="1" thickBot="1">
      <c r="A281" s="162" t="s">
        <v>57</v>
      </c>
      <c r="B281" s="162" t="s">
        <v>58</v>
      </c>
      <c r="C281" s="162" t="s">
        <v>59</v>
      </c>
      <c r="D281" s="164" t="s">
        <v>60</v>
      </c>
      <c r="E281" s="165"/>
      <c r="G281" s="55" t="str">
        <f>IF(A281="Plan",SUMIF('Control de pagos'!B:B,Descripción!B281,'Control de pagos'!D:D),"")</f>
        <v/>
      </c>
      <c r="H281" s="55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6" t="str">
        <f t="shared" si="7"/>
        <v/>
      </c>
    </row>
    <row r="282" spans="1:9" ht="15.75" thickBot="1">
      <c r="A282" s="163"/>
      <c r="B282" s="163"/>
      <c r="C282" s="163"/>
      <c r="D282" s="121" t="s">
        <v>61</v>
      </c>
      <c r="E282" s="121" t="s">
        <v>62</v>
      </c>
      <c r="G282" s="55" t="str">
        <f>IF(A282="Plan",SUMIF('Control de pagos'!B:B,Descripción!B282,'Control de pagos'!D:D),"")</f>
        <v/>
      </c>
      <c r="H282" s="55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6" t="str">
        <f t="shared" si="7"/>
        <v/>
      </c>
    </row>
    <row r="283" spans="1:9" ht="15.75" thickBot="1">
      <c r="A283" s="122" t="s">
        <v>63</v>
      </c>
      <c r="B283" s="108">
        <v>4314505.5999999996</v>
      </c>
      <c r="C283" s="166">
        <v>8</v>
      </c>
      <c r="D283" s="169">
        <v>5.0900000000000001E-2</v>
      </c>
      <c r="E283" s="169">
        <v>0</v>
      </c>
      <c r="G283" s="55" t="str">
        <f>IF(A283="Plan",SUMIF('Control de pagos'!B:B,Descripción!B283,'Control de pagos'!D:D),"")</f>
        <v/>
      </c>
      <c r="H283" s="55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6" t="str">
        <f t="shared" si="7"/>
        <v/>
      </c>
    </row>
    <row r="284" spans="1:9" ht="15.75" thickBot="1">
      <c r="A284" s="122" t="s">
        <v>64</v>
      </c>
      <c r="B284" s="172">
        <v>0</v>
      </c>
      <c r="C284" s="167"/>
      <c r="D284" s="170"/>
      <c r="E284" s="170"/>
      <c r="G284" s="55" t="str">
        <f>IF(A284="Plan",SUMIF('Control de pagos'!B:B,Descripción!B284,'Control de pagos'!D:D),"")</f>
        <v/>
      </c>
      <c r="H284" s="55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6" t="str">
        <f t="shared" si="7"/>
        <v/>
      </c>
    </row>
    <row r="285" spans="1:9" ht="15.75" thickBot="1">
      <c r="A285" s="122" t="s">
        <v>65</v>
      </c>
      <c r="B285" s="173">
        <v>0</v>
      </c>
      <c r="C285" s="167"/>
      <c r="D285" s="170"/>
      <c r="E285" s="170"/>
      <c r="G285" s="55" t="str">
        <f>IF(A285="Plan",SUMIF('Control de pagos'!B:B,Descripción!B285,'Control de pagos'!D:D),"")</f>
        <v/>
      </c>
      <c r="H285" s="55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6" t="str">
        <f t="shared" si="7"/>
        <v/>
      </c>
    </row>
    <row r="286" spans="1:9" ht="15.75" thickBot="1">
      <c r="A286" s="122" t="s">
        <v>66</v>
      </c>
      <c r="B286" s="142">
        <v>4314505.5999999996</v>
      </c>
      <c r="C286" s="167"/>
      <c r="D286" s="170"/>
      <c r="E286" s="170"/>
      <c r="G286" s="55" t="str">
        <f>IF(A286="Plan",SUMIF('Control de pagos'!B:B,Descripción!B286,'Control de pagos'!D:D),"")</f>
        <v/>
      </c>
      <c r="H286" s="55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6" t="str">
        <f t="shared" si="7"/>
        <v/>
      </c>
    </row>
    <row r="287" spans="1:9" ht="15.75" thickBot="1">
      <c r="A287" s="99"/>
      <c r="B287" s="140"/>
      <c r="C287" s="168"/>
      <c r="D287" s="171"/>
      <c r="E287" s="171"/>
      <c r="G287" s="55" t="str">
        <f>IF(A287="Plan",SUMIF('Control de pagos'!B:B,Descripción!B287,'Control de pagos'!D:D),"")</f>
        <v/>
      </c>
      <c r="H287" s="55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6" t="str">
        <f t="shared" si="7"/>
        <v/>
      </c>
    </row>
    <row r="288" spans="1:9">
      <c r="G288" s="55" t="str">
        <f>IF(A288="Plan",SUMIF('Control de pagos'!B:B,Descripción!B288,'Control de pagos'!D:D),"")</f>
        <v/>
      </c>
      <c r="H288" s="55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6" t="str">
        <f t="shared" ref="I288:I339" si="8">IF(G288="","",G288-H288)</f>
        <v/>
      </c>
    </row>
    <row r="289" spans="1:9">
      <c r="A289" s="45" t="s">
        <v>23</v>
      </c>
      <c r="B289" s="234" t="s">
        <v>173</v>
      </c>
      <c r="C289" s="234"/>
      <c r="D289" s="234"/>
      <c r="E289" s="234"/>
      <c r="G289" s="55">
        <f>IF(A289="Plan",SUMIF('Control de pagos'!B:B,Descripción!B289,'Control de pagos'!D:D),"")</f>
        <v>5678846.75</v>
      </c>
      <c r="H289" s="55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>0</v>
      </c>
      <c r="I289" s="56">
        <f t="shared" si="8"/>
        <v>5678846.75</v>
      </c>
    </row>
    <row r="290" spans="1:9">
      <c r="A290" s="46" t="s">
        <v>67</v>
      </c>
      <c r="B290" s="47">
        <v>44932</v>
      </c>
      <c r="G290" s="55" t="str">
        <f>IF(A290="Plan",SUMIF('Control de pagos'!B:B,Descripción!B290,'Control de pagos'!D:D),"")</f>
        <v/>
      </c>
      <c r="H290" s="55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6" t="str">
        <f t="shared" si="8"/>
        <v/>
      </c>
    </row>
    <row r="291" spans="1:9">
      <c r="A291" s="46" t="s">
        <v>54</v>
      </c>
      <c r="B291" s="48" t="s">
        <v>86</v>
      </c>
      <c r="G291" s="55" t="str">
        <f>IF(A291="Plan",SUMIF('Control de pagos'!B:B,Descripción!B291,'Control de pagos'!D:D),"")</f>
        <v/>
      </c>
      <c r="H291" s="55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6" t="str">
        <f t="shared" si="8"/>
        <v/>
      </c>
    </row>
    <row r="292" spans="1:9">
      <c r="A292" s="46" t="s">
        <v>55</v>
      </c>
      <c r="B292" s="48" t="s">
        <v>87</v>
      </c>
      <c r="G292" s="55" t="str">
        <f>IF(A292="Plan",SUMIF('Control de pagos'!B:B,Descripción!B292,'Control de pagos'!D:D),"")</f>
        <v/>
      </c>
      <c r="H292" s="55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6" t="str">
        <f t="shared" si="8"/>
        <v/>
      </c>
    </row>
    <row r="293" spans="1:9">
      <c r="A293" s="46" t="s">
        <v>56</v>
      </c>
      <c r="B293" s="88" t="s">
        <v>88</v>
      </c>
      <c r="G293" s="55" t="str">
        <f>IF(A293="Plan",SUMIF('Control de pagos'!B:B,Descripción!B293,'Control de pagos'!D:D),"")</f>
        <v/>
      </c>
      <c r="H293" s="55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6" t="str">
        <f t="shared" si="8"/>
        <v/>
      </c>
    </row>
    <row r="294" spans="1:9" ht="15.75" thickBot="1">
      <c r="G294" s="55" t="str">
        <f>IF(A294="Plan",SUMIF('Control de pagos'!B:B,Descripción!B294,'Control de pagos'!D:D),"")</f>
        <v/>
      </c>
      <c r="H294" s="55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6" t="str">
        <f t="shared" si="8"/>
        <v/>
      </c>
    </row>
    <row r="295" spans="1:9" ht="15.75" thickBot="1">
      <c r="A295" s="230" t="s">
        <v>57</v>
      </c>
      <c r="B295" s="230" t="s">
        <v>58</v>
      </c>
      <c r="C295" s="230" t="s">
        <v>59</v>
      </c>
      <c r="D295" s="232" t="s">
        <v>60</v>
      </c>
      <c r="E295" s="233"/>
      <c r="G295" s="55" t="str">
        <f>IF(A295="Plan",SUMIF('Control de pagos'!B:B,Descripción!B295,'Control de pagos'!D:D),"")</f>
        <v/>
      </c>
      <c r="H295" s="55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6" t="str">
        <f t="shared" si="8"/>
        <v/>
      </c>
    </row>
    <row r="296" spans="1:9" ht="15.75" thickBot="1">
      <c r="A296" s="231"/>
      <c r="B296" s="231"/>
      <c r="C296" s="231"/>
      <c r="D296" s="121" t="s">
        <v>61</v>
      </c>
      <c r="E296" s="121" t="s">
        <v>62</v>
      </c>
      <c r="G296" s="55" t="str">
        <f>IF(A296="Plan",SUMIF('Control de pagos'!B:B,Descripción!B296,'Control de pagos'!D:D),"")</f>
        <v/>
      </c>
      <c r="H296" s="55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6" t="str">
        <f t="shared" si="8"/>
        <v/>
      </c>
    </row>
    <row r="297" spans="1:9" ht="15.75" thickBot="1">
      <c r="A297" s="71" t="s">
        <v>63</v>
      </c>
      <c r="B297" s="153">
        <v>5678846.75</v>
      </c>
      <c r="C297" s="235">
        <v>8</v>
      </c>
      <c r="D297" s="238">
        <v>5.4399999999999997E-2</v>
      </c>
      <c r="E297" s="238">
        <v>0</v>
      </c>
      <c r="G297" s="55" t="str">
        <f>IF(A297="Plan",SUMIF('Control de pagos'!B:B,Descripción!B297,'Control de pagos'!D:D),"")</f>
        <v/>
      </c>
      <c r="H297" s="55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6" t="str">
        <f t="shared" si="8"/>
        <v/>
      </c>
    </row>
    <row r="298" spans="1:9" ht="15.75" thickBot="1">
      <c r="A298" s="71" t="s">
        <v>64</v>
      </c>
      <c r="B298" s="153">
        <v>0</v>
      </c>
      <c r="C298" s="236"/>
      <c r="D298" s="239"/>
      <c r="E298" s="239"/>
      <c r="G298" s="55" t="str">
        <f>IF(A298="Plan",SUMIF('Control de pagos'!B:B,Descripción!B298,'Control de pagos'!D:D),"")</f>
        <v/>
      </c>
      <c r="H298" s="55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6" t="str">
        <f t="shared" si="8"/>
        <v/>
      </c>
    </row>
    <row r="299" spans="1:9" ht="15.75" thickBot="1">
      <c r="A299" s="71" t="s">
        <v>65</v>
      </c>
      <c r="B299" s="153">
        <v>0</v>
      </c>
      <c r="C299" s="236"/>
      <c r="D299" s="239"/>
      <c r="E299" s="239"/>
      <c r="G299" s="55" t="str">
        <f>IF(A299="Plan",SUMIF('Control de pagos'!B:B,Descripción!B299,'Control de pagos'!D:D),"")</f>
        <v/>
      </c>
      <c r="H299" s="55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6" t="str">
        <f t="shared" si="8"/>
        <v/>
      </c>
    </row>
    <row r="300" spans="1:9" ht="15.75" thickBot="1">
      <c r="A300" s="71" t="s">
        <v>66</v>
      </c>
      <c r="B300" s="154">
        <v>5678846.75</v>
      </c>
      <c r="C300" s="236"/>
      <c r="D300" s="239"/>
      <c r="E300" s="239"/>
      <c r="G300" s="55" t="str">
        <f>IF(A300="Plan",SUMIF('Control de pagos'!B:B,Descripción!B300,'Control de pagos'!D:D),"")</f>
        <v/>
      </c>
      <c r="H300" s="55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6" t="str">
        <f t="shared" si="8"/>
        <v/>
      </c>
    </row>
    <row r="301" spans="1:9" ht="15.75" thickBot="1">
      <c r="A301" s="74"/>
      <c r="B301" s="75"/>
      <c r="C301" s="237"/>
      <c r="D301" s="240"/>
      <c r="E301" s="240"/>
      <c r="G301" s="55" t="str">
        <f>IF(A301="Plan",SUMIF('Control de pagos'!B:B,Descripción!B301,'Control de pagos'!D:D),"")</f>
        <v/>
      </c>
      <c r="H301" s="55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6" t="str">
        <f t="shared" si="8"/>
        <v/>
      </c>
    </row>
    <row r="302" spans="1:9">
      <c r="G302" s="55" t="str">
        <f>IF(A302="Plan",SUMIF('Control de pagos'!B:B,Descripción!B302,'Control de pagos'!D:D),"")</f>
        <v/>
      </c>
      <c r="H302" s="55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6" t="str">
        <f t="shared" si="8"/>
        <v/>
      </c>
    </row>
    <row r="303" spans="1:9">
      <c r="A303" s="45" t="s">
        <v>23</v>
      </c>
      <c r="B303" s="234" t="s">
        <v>175</v>
      </c>
      <c r="C303" s="234"/>
      <c r="D303" s="234"/>
      <c r="E303" s="234"/>
      <c r="G303" s="55">
        <f>IF(A303="Plan",SUMIF('Control de pagos'!B:B,Descripción!B303,'Control de pagos'!D:D),"")</f>
        <v>2445496.14</v>
      </c>
      <c r="H303" s="55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>0</v>
      </c>
      <c r="I303" s="56">
        <f t="shared" si="8"/>
        <v>2445496.14</v>
      </c>
    </row>
    <row r="304" spans="1:9">
      <c r="A304" s="46" t="s">
        <v>67</v>
      </c>
      <c r="B304" s="47">
        <v>44951</v>
      </c>
      <c r="G304" s="55" t="str">
        <f>IF(A304="Plan",SUMIF('Control de pagos'!B:B,Descripción!B304,'Control de pagos'!D:D),"")</f>
        <v/>
      </c>
      <c r="H304" s="55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6" t="str">
        <f t="shared" si="8"/>
        <v/>
      </c>
    </row>
    <row r="305" spans="1:9">
      <c r="A305" s="46" t="s">
        <v>54</v>
      </c>
      <c r="B305" s="48" t="s">
        <v>86</v>
      </c>
      <c r="G305" s="55" t="str">
        <f>IF(A305="Plan",SUMIF('Control de pagos'!B:B,Descripción!B305,'Control de pagos'!D:D),"")</f>
        <v/>
      </c>
      <c r="H305" s="55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6" t="str">
        <f t="shared" si="8"/>
        <v/>
      </c>
    </row>
    <row r="306" spans="1:9">
      <c r="A306" s="46" t="s">
        <v>55</v>
      </c>
      <c r="B306" s="48" t="s">
        <v>87</v>
      </c>
      <c r="G306" s="55" t="str">
        <f>IF(A306="Plan",SUMIF('Control de pagos'!B:B,Descripción!B306,'Control de pagos'!D:D),"")</f>
        <v/>
      </c>
      <c r="H306" s="55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6" t="str">
        <f t="shared" si="8"/>
        <v/>
      </c>
    </row>
    <row r="307" spans="1:9">
      <c r="A307" s="46" t="s">
        <v>56</v>
      </c>
      <c r="B307" s="88" t="s">
        <v>88</v>
      </c>
      <c r="G307" s="55" t="str">
        <f>IF(A307="Plan",SUMIF('Control de pagos'!B:B,Descripción!B307,'Control de pagos'!D:D),"")</f>
        <v/>
      </c>
      <c r="H307" s="55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6" t="str">
        <f t="shared" si="8"/>
        <v/>
      </c>
    </row>
    <row r="308" spans="1:9" ht="15.75" thickBot="1">
      <c r="G308" s="55" t="str">
        <f>IF(A308="Plan",SUMIF('Control de pagos'!B:B,Descripción!B308,'Control de pagos'!D:D),"")</f>
        <v/>
      </c>
      <c r="H308" s="55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6" t="str">
        <f t="shared" si="8"/>
        <v/>
      </c>
    </row>
    <row r="309" spans="1:9" ht="15.75" thickBot="1">
      <c r="A309" s="230" t="s">
        <v>57</v>
      </c>
      <c r="B309" s="230" t="s">
        <v>58</v>
      </c>
      <c r="C309" s="230" t="s">
        <v>59</v>
      </c>
      <c r="D309" s="232" t="s">
        <v>60</v>
      </c>
      <c r="E309" s="233"/>
      <c r="G309" s="55" t="str">
        <f>IF(A309="Plan",SUMIF('Control de pagos'!B:B,Descripción!B309,'Control de pagos'!D:D),"")</f>
        <v/>
      </c>
      <c r="H309" s="55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6" t="str">
        <f t="shared" si="8"/>
        <v/>
      </c>
    </row>
    <row r="310" spans="1:9" ht="15.75" thickBot="1">
      <c r="A310" s="231"/>
      <c r="B310" s="231"/>
      <c r="C310" s="231"/>
      <c r="D310" s="121" t="s">
        <v>61</v>
      </c>
      <c r="E310" s="121" t="s">
        <v>62</v>
      </c>
      <c r="G310" s="55" t="str">
        <f>IF(A310="Plan",SUMIF('Control de pagos'!B:B,Descripción!B310,'Control de pagos'!D:D),"")</f>
        <v/>
      </c>
      <c r="H310" s="55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6" t="str">
        <f t="shared" si="8"/>
        <v/>
      </c>
    </row>
    <row r="311" spans="1:9" ht="15.75" thickBot="1">
      <c r="A311" s="71" t="s">
        <v>63</v>
      </c>
      <c r="B311" s="153">
        <v>2445496.14</v>
      </c>
      <c r="C311" s="235">
        <v>8</v>
      </c>
      <c r="D311" s="238">
        <v>5.4399999999999997E-2</v>
      </c>
      <c r="E311" s="238">
        <v>0</v>
      </c>
      <c r="G311" s="55" t="str">
        <f>IF(A311="Plan",SUMIF('Control de pagos'!B:B,Descripción!B311,'Control de pagos'!D:D),"")</f>
        <v/>
      </c>
      <c r="H311" s="55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6" t="str">
        <f t="shared" si="8"/>
        <v/>
      </c>
    </row>
    <row r="312" spans="1:9" ht="15.75" thickBot="1">
      <c r="A312" s="71" t="s">
        <v>64</v>
      </c>
      <c r="B312" s="153">
        <v>0</v>
      </c>
      <c r="C312" s="236"/>
      <c r="D312" s="239"/>
      <c r="E312" s="239"/>
      <c r="G312" s="55" t="str">
        <f>IF(A312="Plan",SUMIF('Control de pagos'!B:B,Descripción!B312,'Control de pagos'!D:D),"")</f>
        <v/>
      </c>
      <c r="H312" s="55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6" t="str">
        <f t="shared" si="8"/>
        <v/>
      </c>
    </row>
    <row r="313" spans="1:9" ht="15.75" thickBot="1">
      <c r="A313" s="71" t="s">
        <v>65</v>
      </c>
      <c r="B313" s="153">
        <v>0</v>
      </c>
      <c r="C313" s="236"/>
      <c r="D313" s="239"/>
      <c r="E313" s="239"/>
      <c r="G313" s="55" t="str">
        <f>IF(A313="Plan",SUMIF('Control de pagos'!B:B,Descripción!B313,'Control de pagos'!D:D),"")</f>
        <v/>
      </c>
      <c r="H313" s="55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6" t="str">
        <f t="shared" si="8"/>
        <v/>
      </c>
    </row>
    <row r="314" spans="1:9" ht="15.75" thickBot="1">
      <c r="A314" s="71" t="s">
        <v>66</v>
      </c>
      <c r="B314" s="154">
        <v>2445496.14</v>
      </c>
      <c r="C314" s="236"/>
      <c r="D314" s="239"/>
      <c r="E314" s="239"/>
      <c r="G314" s="55" t="str">
        <f>IF(A314="Plan",SUMIF('Control de pagos'!B:B,Descripción!B314,'Control de pagos'!D:D),"")</f>
        <v/>
      </c>
      <c r="H314" s="55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6" t="str">
        <f t="shared" si="8"/>
        <v/>
      </c>
    </row>
    <row r="315" spans="1:9" ht="15.75" thickBot="1">
      <c r="A315" s="74"/>
      <c r="B315" s="75"/>
      <c r="C315" s="237"/>
      <c r="D315" s="240"/>
      <c r="E315" s="240"/>
      <c r="G315" s="55" t="str">
        <f>IF(A315="Plan",SUMIF('Control de pagos'!B:B,Descripción!B315,'Control de pagos'!D:D),"")</f>
        <v/>
      </c>
      <c r="H315" s="55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6" t="str">
        <f t="shared" si="8"/>
        <v/>
      </c>
    </row>
    <row r="316" spans="1:9">
      <c r="G316" s="55" t="str">
        <f>IF(A316="Plan",SUMIF('Control de pagos'!B:B,Descripción!B316,'Control de pagos'!D:D),"")</f>
        <v/>
      </c>
      <c r="H316" s="55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6" t="str">
        <f t="shared" si="8"/>
        <v/>
      </c>
    </row>
    <row r="317" spans="1:9">
      <c r="A317" s="45" t="s">
        <v>23</v>
      </c>
      <c r="B317" s="234" t="s">
        <v>177</v>
      </c>
      <c r="C317" s="234"/>
      <c r="D317" s="234"/>
      <c r="E317" s="234"/>
      <c r="G317" s="55">
        <f>IF(A317="Plan",SUMIF('Control de pagos'!B:B,Descripción!B317,'Control de pagos'!D:D),"")</f>
        <v>1974878.2900000003</v>
      </c>
      <c r="H317" s="55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>0</v>
      </c>
      <c r="I317" s="56">
        <f t="shared" si="8"/>
        <v>1974878.2900000003</v>
      </c>
    </row>
    <row r="318" spans="1:9">
      <c r="A318" s="46" t="s">
        <v>67</v>
      </c>
      <c r="B318" s="47">
        <v>45042</v>
      </c>
      <c r="G318" s="55" t="str">
        <f>IF(A318="Plan",SUMIF('Control de pagos'!B:B,Descripción!B318,'Control de pagos'!D:D),"")</f>
        <v/>
      </c>
      <c r="H318" s="55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6" t="str">
        <f t="shared" si="8"/>
        <v/>
      </c>
    </row>
    <row r="319" spans="1:9">
      <c r="A319" s="46" t="s">
        <v>54</v>
      </c>
      <c r="B319" s="48" t="s">
        <v>162</v>
      </c>
      <c r="G319" s="55" t="str">
        <f>IF(A319="Plan",SUMIF('Control de pagos'!B:B,Descripción!B319,'Control de pagos'!D:D),"")</f>
        <v/>
      </c>
      <c r="H319" s="55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6" t="str">
        <f t="shared" si="8"/>
        <v/>
      </c>
    </row>
    <row r="320" spans="1:9">
      <c r="A320" s="46" t="s">
        <v>55</v>
      </c>
      <c r="B320" s="48" t="s">
        <v>87</v>
      </c>
      <c r="G320" s="55" t="str">
        <f>IF(A320="Plan",SUMIF('Control de pagos'!B:B,Descripción!B320,'Control de pagos'!D:D),"")</f>
        <v/>
      </c>
      <c r="H320" s="55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6" t="str">
        <f t="shared" si="8"/>
        <v/>
      </c>
    </row>
    <row r="321" spans="1:9">
      <c r="A321" s="46" t="s">
        <v>56</v>
      </c>
      <c r="B321" s="88" t="s">
        <v>88</v>
      </c>
      <c r="G321" s="55" t="str">
        <f>IF(A321="Plan",SUMIF('Control de pagos'!B:B,Descripción!B321,'Control de pagos'!D:D),"")</f>
        <v/>
      </c>
      <c r="H321" s="55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6" t="str">
        <f t="shared" si="8"/>
        <v/>
      </c>
    </row>
    <row r="322" spans="1:9" ht="15.75" thickBot="1">
      <c r="G322" s="55" t="str">
        <f>IF(A322="Plan",SUMIF('Control de pagos'!B:B,Descripción!B322,'Control de pagos'!D:D),"")</f>
        <v/>
      </c>
      <c r="H322" s="55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6" t="str">
        <f t="shared" si="8"/>
        <v/>
      </c>
    </row>
    <row r="323" spans="1:9" ht="15.75" thickBot="1">
      <c r="A323" s="230" t="s">
        <v>57</v>
      </c>
      <c r="B323" s="230" t="s">
        <v>58</v>
      </c>
      <c r="C323" s="230" t="s">
        <v>59</v>
      </c>
      <c r="D323" s="232" t="s">
        <v>60</v>
      </c>
      <c r="E323" s="233"/>
      <c r="G323" s="55" t="str">
        <f>IF(A323="Plan",SUMIF('Control de pagos'!B:B,Descripción!B323,'Control de pagos'!D:D),"")</f>
        <v/>
      </c>
      <c r="H323" s="55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6" t="str">
        <f t="shared" si="8"/>
        <v/>
      </c>
    </row>
    <row r="324" spans="1:9" ht="15.75" thickBot="1">
      <c r="A324" s="231"/>
      <c r="B324" s="231"/>
      <c r="C324" s="231"/>
      <c r="D324" s="121" t="s">
        <v>61</v>
      </c>
      <c r="E324" s="121" t="s">
        <v>62</v>
      </c>
      <c r="G324" s="55" t="str">
        <f>IF(A324="Plan",SUMIF('Control de pagos'!B:B,Descripción!B324,'Control de pagos'!D:D),"")</f>
        <v/>
      </c>
      <c r="H324" s="55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6" t="str">
        <f t="shared" si="8"/>
        <v/>
      </c>
    </row>
    <row r="325" spans="1:9" ht="15.75" thickBot="1">
      <c r="A325" s="122" t="s">
        <v>63</v>
      </c>
      <c r="B325" s="108">
        <v>1974878.29</v>
      </c>
      <c r="C325" s="200">
        <v>8</v>
      </c>
      <c r="D325" s="203">
        <v>5.3100000000000001E-2</v>
      </c>
      <c r="E325" s="203">
        <v>0</v>
      </c>
      <c r="G325" s="55" t="str">
        <f>IF(A325="Plan",SUMIF('Control de pagos'!B:B,Descripción!B325,'Control de pagos'!D:D),"")</f>
        <v/>
      </c>
      <c r="H325" s="55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6" t="str">
        <f t="shared" si="8"/>
        <v/>
      </c>
    </row>
    <row r="326" spans="1:9" ht="15.75" thickBot="1">
      <c r="A326" s="122" t="s">
        <v>64</v>
      </c>
      <c r="B326" s="172">
        <v>0</v>
      </c>
      <c r="C326" s="201"/>
      <c r="D326" s="204"/>
      <c r="E326" s="204"/>
      <c r="G326" s="55" t="str">
        <f>IF(A326="Plan",SUMIF('Control de pagos'!B:B,Descripción!B326,'Control de pagos'!D:D),"")</f>
        <v/>
      </c>
      <c r="H326" s="55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6" t="str">
        <f t="shared" si="8"/>
        <v/>
      </c>
    </row>
    <row r="327" spans="1:9" ht="15.75" thickBot="1">
      <c r="A327" s="122" t="s">
        <v>65</v>
      </c>
      <c r="B327" s="173">
        <v>0</v>
      </c>
      <c r="C327" s="201"/>
      <c r="D327" s="204"/>
      <c r="E327" s="204"/>
      <c r="G327" s="55" t="str">
        <f>IF(A327="Plan",SUMIF('Control de pagos'!B:B,Descripción!B327,'Control de pagos'!D:D),"")</f>
        <v/>
      </c>
      <c r="H327" s="55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6" t="str">
        <f t="shared" si="8"/>
        <v/>
      </c>
    </row>
    <row r="328" spans="1:9" ht="15.75" thickBot="1">
      <c r="A328" s="122" t="s">
        <v>66</v>
      </c>
      <c r="B328" s="142">
        <v>1974878.29</v>
      </c>
      <c r="C328" s="201"/>
      <c r="D328" s="204"/>
      <c r="E328" s="204"/>
      <c r="G328" s="55" t="str">
        <f>IF(A328="Plan",SUMIF('Control de pagos'!B:B,Descripción!B328,'Control de pagos'!D:D),"")</f>
        <v/>
      </c>
      <c r="H328" s="55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6" t="str">
        <f t="shared" si="8"/>
        <v/>
      </c>
    </row>
    <row r="329" spans="1:9" ht="15.75" thickBot="1">
      <c r="A329" s="99"/>
      <c r="B329" s="140"/>
      <c r="C329" s="202"/>
      <c r="D329" s="205"/>
      <c r="E329" s="205"/>
      <c r="G329" s="55" t="str">
        <f>IF(A329="Plan",SUMIF('Control de pagos'!B:B,Descripción!B329,'Control de pagos'!D:D),"")</f>
        <v/>
      </c>
      <c r="H329" s="55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6" t="str">
        <f t="shared" si="8"/>
        <v/>
      </c>
    </row>
    <row r="330" spans="1:9">
      <c r="G330" s="55" t="str">
        <f>IF(A330="Plan",SUMIF('Control de pagos'!B:B,Descripción!B330,'Control de pagos'!D:D),"")</f>
        <v/>
      </c>
      <c r="H330" s="55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6" t="str">
        <f t="shared" si="8"/>
        <v/>
      </c>
    </row>
    <row r="331" spans="1:9">
      <c r="A331" s="45" t="s">
        <v>23</v>
      </c>
      <c r="B331" s="234"/>
      <c r="C331" s="234"/>
      <c r="D331" s="234"/>
      <c r="E331" s="234"/>
      <c r="G331" s="55">
        <f>IF(A331="Plan",SUMIF('Control de pagos'!B:B,Descripción!B331,'Control de pagos'!D:D),"")</f>
        <v>0</v>
      </c>
      <c r="H331" s="55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>0</v>
      </c>
      <c r="I331" s="56">
        <f t="shared" si="8"/>
        <v>0</v>
      </c>
    </row>
    <row r="332" spans="1:9">
      <c r="A332" s="46" t="s">
        <v>67</v>
      </c>
      <c r="B332" s="47">
        <v>44600</v>
      </c>
      <c r="G332" s="55" t="str">
        <f>IF(A332="Plan",SUMIF('Control de pagos'!B:B,Descripción!B332,'Control de pagos'!D:D),"")</f>
        <v/>
      </c>
      <c r="H332" s="55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6" t="str">
        <f t="shared" si="8"/>
        <v/>
      </c>
    </row>
    <row r="333" spans="1:9">
      <c r="A333" s="46" t="s">
        <v>54</v>
      </c>
      <c r="B333" s="48" t="s">
        <v>86</v>
      </c>
      <c r="G333" s="55" t="str">
        <f>IF(A333="Plan",SUMIF('Control de pagos'!B:B,Descripción!B333,'Control de pagos'!D:D),"")</f>
        <v/>
      </c>
      <c r="H333" s="55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6" t="str">
        <f t="shared" si="8"/>
        <v/>
      </c>
    </row>
    <row r="334" spans="1:9">
      <c r="A334" s="46" t="s">
        <v>55</v>
      </c>
      <c r="B334" s="48" t="s">
        <v>87</v>
      </c>
      <c r="G334" s="55" t="str">
        <f>IF(A334="Plan",SUMIF('Control de pagos'!B:B,Descripción!B334,'Control de pagos'!D:D),"")</f>
        <v/>
      </c>
      <c r="H334" s="55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6" t="str">
        <f t="shared" si="8"/>
        <v/>
      </c>
    </row>
    <row r="335" spans="1:9">
      <c r="A335" s="46" t="s">
        <v>56</v>
      </c>
      <c r="B335" s="88" t="s">
        <v>88</v>
      </c>
      <c r="G335" s="55" t="str">
        <f>IF(A335="Plan",SUMIF('Control de pagos'!B:B,Descripción!B335,'Control de pagos'!D:D),"")</f>
        <v/>
      </c>
      <c r="H335" s="55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6" t="str">
        <f t="shared" si="8"/>
        <v/>
      </c>
    </row>
    <row r="336" spans="1:9" ht="15.75" thickBot="1">
      <c r="G336" s="55" t="str">
        <f>IF(A336="Plan",SUMIF('Control de pagos'!B:B,Descripción!B336,'Control de pagos'!D:D),"")</f>
        <v/>
      </c>
      <c r="H336" s="55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6" t="str">
        <f t="shared" si="8"/>
        <v/>
      </c>
    </row>
    <row r="337" spans="1:9" ht="15.75" thickBot="1">
      <c r="A337" s="230" t="s">
        <v>57</v>
      </c>
      <c r="B337" s="230" t="s">
        <v>58</v>
      </c>
      <c r="C337" s="230" t="s">
        <v>59</v>
      </c>
      <c r="D337" s="232" t="s">
        <v>60</v>
      </c>
      <c r="E337" s="233"/>
      <c r="G337" s="55" t="str">
        <f>IF(A337="Plan",SUMIF('Control de pagos'!B:B,Descripción!B337,'Control de pagos'!D:D),"")</f>
        <v/>
      </c>
      <c r="H337" s="55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6" t="str">
        <f t="shared" si="8"/>
        <v/>
      </c>
    </row>
    <row r="338" spans="1:9" ht="15.75" thickBot="1">
      <c r="A338" s="231"/>
      <c r="B338" s="231"/>
      <c r="C338" s="231"/>
      <c r="D338" s="121" t="s">
        <v>61</v>
      </c>
      <c r="E338" s="121" t="s">
        <v>62</v>
      </c>
      <c r="G338" s="55" t="str">
        <f>IF(A338="Plan",SUMIF('Control de pagos'!B:B,Descripción!B338,'Control de pagos'!D:D),"")</f>
        <v/>
      </c>
      <c r="H338" s="55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6" t="str">
        <f t="shared" si="8"/>
        <v/>
      </c>
    </row>
    <row r="339" spans="1:9" ht="15.75" thickBot="1">
      <c r="A339" s="122" t="s">
        <v>63</v>
      </c>
      <c r="B339" s="108">
        <v>1394717.36</v>
      </c>
      <c r="C339" s="224">
        <v>8</v>
      </c>
      <c r="D339" s="227">
        <v>0.03</v>
      </c>
      <c r="E339" s="227">
        <v>0</v>
      </c>
      <c r="G339" s="55" t="str">
        <f>IF(A339="Plan",SUMIF('Control de pagos'!B:B,Descripción!B339,'Control de pagos'!D:D),"")</f>
        <v/>
      </c>
      <c r="H339" s="55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6" t="str">
        <f t="shared" si="8"/>
        <v/>
      </c>
    </row>
    <row r="340" spans="1:9" ht="15.75" thickBot="1">
      <c r="A340" s="122" t="s">
        <v>64</v>
      </c>
      <c r="B340" s="139">
        <v>0</v>
      </c>
      <c r="C340" s="225"/>
      <c r="D340" s="228"/>
      <c r="E340" s="228"/>
      <c r="G340" s="55" t="str">
        <f>IF(A340="Plan",SUMIF('Control de pagos'!B:B,Descripción!B340,'Control de pagos'!D:D),"")</f>
        <v/>
      </c>
      <c r="H340" s="55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6" t="str">
        <f t="shared" ref="I340:I343" si="9">IF(G340="","",G340-H340)</f>
        <v/>
      </c>
    </row>
    <row r="341" spans="1:9" ht="15.75" thickBot="1">
      <c r="A341" s="122" t="s">
        <v>65</v>
      </c>
      <c r="B341" s="140"/>
      <c r="C341" s="225"/>
      <c r="D341" s="228"/>
      <c r="E341" s="228"/>
      <c r="G341" s="55" t="str">
        <f>IF(A341="Plan",SUMIF('Control de pagos'!B:B,Descripción!B341,'Control de pagos'!D:D),"")</f>
        <v/>
      </c>
      <c r="H341" s="55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6" t="str">
        <f t="shared" si="9"/>
        <v/>
      </c>
    </row>
    <row r="342" spans="1:9" ht="15.75" thickBot="1">
      <c r="A342" s="122" t="s">
        <v>66</v>
      </c>
      <c r="B342" s="142">
        <f>+B339</f>
        <v>1394717.36</v>
      </c>
      <c r="C342" s="225"/>
      <c r="D342" s="228"/>
      <c r="E342" s="228"/>
      <c r="G342" s="55" t="str">
        <f>IF(A342="Plan",SUMIF('Control de pagos'!B:B,Descripción!B342,'Control de pagos'!D:D),"")</f>
        <v/>
      </c>
      <c r="H342" s="55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6" t="str">
        <f t="shared" si="9"/>
        <v/>
      </c>
    </row>
    <row r="343" spans="1:9" ht="15.75" thickBot="1">
      <c r="A343" s="99"/>
      <c r="B343" s="140"/>
      <c r="C343" s="226"/>
      <c r="D343" s="229"/>
      <c r="E343" s="229"/>
      <c r="G343" s="55" t="str">
        <f>IF(A343="Plan",SUMIF('Control de pagos'!B:B,Descripción!B343,'Control de pagos'!D:D),"")</f>
        <v/>
      </c>
      <c r="H343" s="55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6" t="str">
        <f t="shared" si="9"/>
        <v/>
      </c>
    </row>
    <row r="344" spans="1:9">
      <c r="G344" s="55" t="str">
        <f>IF(A344="Plan",SUMIF('Control de pagos'!B:B,Descripción!B344,'Control de pagos'!D:D),"")</f>
        <v/>
      </c>
      <c r="H344" s="55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6" t="str">
        <f t="shared" ref="I344:I403" si="10">IF(G344="","",G344-H344)</f>
        <v/>
      </c>
    </row>
    <row r="345" spans="1:9">
      <c r="A345" s="45" t="s">
        <v>23</v>
      </c>
      <c r="B345" s="234"/>
      <c r="C345" s="234"/>
      <c r="D345" s="234"/>
      <c r="E345" s="234"/>
      <c r="G345" s="55">
        <f>IF(A345="Plan",SUMIF('Control de pagos'!B:B,Descripción!B345,'Control de pagos'!D:D),"")</f>
        <v>0</v>
      </c>
      <c r="H345" s="55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6">
        <f t="shared" si="10"/>
        <v>0</v>
      </c>
    </row>
    <row r="346" spans="1:9">
      <c r="A346" s="46" t="s">
        <v>67</v>
      </c>
      <c r="B346" s="47">
        <v>44600</v>
      </c>
      <c r="G346" s="55" t="str">
        <f>IF(A346="Plan",SUMIF('Control de pagos'!B:B,Descripción!B346,'Control de pagos'!D:D),"")</f>
        <v/>
      </c>
      <c r="H346" s="55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6" t="str">
        <f t="shared" si="10"/>
        <v/>
      </c>
    </row>
    <row r="347" spans="1:9">
      <c r="A347" s="46" t="s">
        <v>54</v>
      </c>
      <c r="B347" s="48" t="s">
        <v>86</v>
      </c>
      <c r="G347" s="55" t="str">
        <f>IF(A347="Plan",SUMIF('Control de pagos'!B:B,Descripción!B347,'Control de pagos'!D:D),"")</f>
        <v/>
      </c>
      <c r="H347" s="55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6" t="str">
        <f t="shared" si="10"/>
        <v/>
      </c>
    </row>
    <row r="348" spans="1:9">
      <c r="A348" s="46" t="s">
        <v>55</v>
      </c>
      <c r="B348" s="48" t="s">
        <v>87</v>
      </c>
      <c r="G348" s="55" t="str">
        <f>IF(A348="Plan",SUMIF('Control de pagos'!B:B,Descripción!B348,'Control de pagos'!D:D),"")</f>
        <v/>
      </c>
      <c r="H348" s="55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6" t="str">
        <f t="shared" si="10"/>
        <v/>
      </c>
    </row>
    <row r="349" spans="1:9">
      <c r="A349" s="46" t="s">
        <v>56</v>
      </c>
      <c r="B349" s="88" t="s">
        <v>88</v>
      </c>
      <c r="G349" s="55" t="str">
        <f>IF(A349="Plan",SUMIF('Control de pagos'!B:B,Descripción!B349,'Control de pagos'!D:D),"")</f>
        <v/>
      </c>
      <c r="H349" s="55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6" t="str">
        <f t="shared" si="10"/>
        <v/>
      </c>
    </row>
    <row r="350" spans="1:9" ht="15.75" thickBot="1">
      <c r="G350" s="55" t="str">
        <f>IF(A350="Plan",SUMIF('Control de pagos'!B:B,Descripción!B350,'Control de pagos'!D:D),"")</f>
        <v/>
      </c>
      <c r="H350" s="55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6" t="str">
        <f t="shared" si="10"/>
        <v/>
      </c>
    </row>
    <row r="351" spans="1:9" ht="15.75" thickBot="1">
      <c r="A351" s="230" t="s">
        <v>57</v>
      </c>
      <c r="B351" s="230" t="s">
        <v>58</v>
      </c>
      <c r="C351" s="230" t="s">
        <v>59</v>
      </c>
      <c r="D351" s="232" t="s">
        <v>60</v>
      </c>
      <c r="E351" s="233"/>
      <c r="G351" s="55" t="str">
        <f>IF(A351="Plan",SUMIF('Control de pagos'!B:B,Descripción!B351,'Control de pagos'!D:D),"")</f>
        <v/>
      </c>
      <c r="H351" s="55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6" t="str">
        <f t="shared" si="10"/>
        <v/>
      </c>
    </row>
    <row r="352" spans="1:9" ht="15.75" thickBot="1">
      <c r="A352" s="231"/>
      <c r="B352" s="231"/>
      <c r="C352" s="231"/>
      <c r="D352" s="121" t="s">
        <v>61</v>
      </c>
      <c r="E352" s="121" t="s">
        <v>62</v>
      </c>
      <c r="G352" s="55" t="str">
        <f>IF(A352="Plan",SUMIF('Control de pagos'!B:B,Descripción!B352,'Control de pagos'!D:D),"")</f>
        <v/>
      </c>
      <c r="H352" s="55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6" t="str">
        <f t="shared" si="10"/>
        <v/>
      </c>
    </row>
    <row r="353" spans="1:9" ht="15.75" thickBot="1">
      <c r="A353" s="122" t="s">
        <v>63</v>
      </c>
      <c r="B353" s="108">
        <v>1394717.36</v>
      </c>
      <c r="C353" s="224">
        <v>8</v>
      </c>
      <c r="D353" s="227">
        <v>0.03</v>
      </c>
      <c r="E353" s="227">
        <v>0</v>
      </c>
      <c r="G353" s="55" t="str">
        <f>IF(A353="Plan",SUMIF('Control de pagos'!B:B,Descripción!B353,'Control de pagos'!D:D),"")</f>
        <v/>
      </c>
      <c r="H353" s="55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6" t="str">
        <f t="shared" si="10"/>
        <v/>
      </c>
    </row>
    <row r="354" spans="1:9" ht="15.75" thickBot="1">
      <c r="A354" s="122" t="s">
        <v>64</v>
      </c>
      <c r="B354" s="139">
        <v>0</v>
      </c>
      <c r="C354" s="225"/>
      <c r="D354" s="228"/>
      <c r="E354" s="228"/>
      <c r="G354" s="55" t="str">
        <f>IF(A354="Plan",SUMIF('Control de pagos'!B:B,Descripción!B354,'Control de pagos'!D:D),"")</f>
        <v/>
      </c>
      <c r="H354" s="55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6" t="str">
        <f t="shared" si="10"/>
        <v/>
      </c>
    </row>
    <row r="355" spans="1:9" ht="15.75" thickBot="1">
      <c r="A355" s="122" t="s">
        <v>65</v>
      </c>
      <c r="B355" s="140"/>
      <c r="C355" s="225"/>
      <c r="D355" s="228"/>
      <c r="E355" s="228"/>
      <c r="G355" s="55" t="str">
        <f>IF(A355="Plan",SUMIF('Control de pagos'!B:B,Descripción!B355,'Control de pagos'!D:D),"")</f>
        <v/>
      </c>
      <c r="H355" s="55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6" t="str">
        <f t="shared" si="10"/>
        <v/>
      </c>
    </row>
    <row r="356" spans="1:9" ht="15.75" thickBot="1">
      <c r="A356" s="122" t="s">
        <v>66</v>
      </c>
      <c r="B356" s="142">
        <f>+B353</f>
        <v>1394717.36</v>
      </c>
      <c r="C356" s="225"/>
      <c r="D356" s="228"/>
      <c r="E356" s="228"/>
      <c r="G356" s="55" t="str">
        <f>IF(A356="Plan",SUMIF('Control de pagos'!B:B,Descripción!B356,'Control de pagos'!D:D),"")</f>
        <v/>
      </c>
      <c r="H356" s="55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6" t="str">
        <f t="shared" si="10"/>
        <v/>
      </c>
    </row>
    <row r="357" spans="1:9" ht="15.75" thickBot="1">
      <c r="A357" s="99"/>
      <c r="B357" s="140"/>
      <c r="C357" s="226"/>
      <c r="D357" s="229"/>
      <c r="E357" s="229"/>
      <c r="G357" s="55" t="str">
        <f>IF(A357="Plan",SUMIF('Control de pagos'!B:B,Descripción!B357,'Control de pagos'!D:D),"")</f>
        <v/>
      </c>
      <c r="H357" s="55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6" t="str">
        <f t="shared" si="10"/>
        <v/>
      </c>
    </row>
    <row r="358" spans="1:9">
      <c r="G358" s="55" t="str">
        <f>IF(A358="Plan",SUMIF('Control de pagos'!B:B,Descripción!B358,'Control de pagos'!D:D),"")</f>
        <v/>
      </c>
      <c r="H358" s="55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6" t="str">
        <f t="shared" si="10"/>
        <v/>
      </c>
    </row>
    <row r="359" spans="1:9">
      <c r="A359" s="45" t="s">
        <v>23</v>
      </c>
      <c r="B359" s="234"/>
      <c r="C359" s="234"/>
      <c r="D359" s="234"/>
      <c r="E359" s="234"/>
      <c r="G359" s="55">
        <f>IF(A359="Plan",SUMIF('Control de pagos'!B:B,Descripción!B359,'Control de pagos'!D:D),"")</f>
        <v>0</v>
      </c>
      <c r="H359" s="55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>0</v>
      </c>
      <c r="I359" s="56">
        <f t="shared" si="10"/>
        <v>0</v>
      </c>
    </row>
    <row r="360" spans="1:9">
      <c r="A360" s="46" t="s">
        <v>67</v>
      </c>
      <c r="B360" s="47">
        <v>44600</v>
      </c>
      <c r="G360" s="55" t="str">
        <f>IF(A360="Plan",SUMIF('Control de pagos'!B:B,Descripción!B360,'Control de pagos'!D:D),"")</f>
        <v/>
      </c>
      <c r="H360" s="55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6" t="str">
        <f t="shared" si="10"/>
        <v/>
      </c>
    </row>
    <row r="361" spans="1:9">
      <c r="A361" s="46" t="s">
        <v>54</v>
      </c>
      <c r="B361" s="48" t="s">
        <v>86</v>
      </c>
      <c r="G361" s="55" t="str">
        <f>IF(A361="Plan",SUMIF('Control de pagos'!B:B,Descripción!B361,'Control de pagos'!D:D),"")</f>
        <v/>
      </c>
      <c r="H361" s="55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6" t="str">
        <f t="shared" si="10"/>
        <v/>
      </c>
    </row>
    <row r="362" spans="1:9">
      <c r="A362" s="46" t="s">
        <v>55</v>
      </c>
      <c r="B362" s="48" t="s">
        <v>87</v>
      </c>
      <c r="G362" s="55" t="str">
        <f>IF(A362="Plan",SUMIF('Control de pagos'!B:B,Descripción!B362,'Control de pagos'!D:D),"")</f>
        <v/>
      </c>
      <c r="H362" s="55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6" t="str">
        <f t="shared" si="10"/>
        <v/>
      </c>
    </row>
    <row r="363" spans="1:9">
      <c r="A363" s="46" t="s">
        <v>56</v>
      </c>
      <c r="B363" s="88" t="s">
        <v>88</v>
      </c>
      <c r="G363" s="55" t="str">
        <f>IF(A363="Plan",SUMIF('Control de pagos'!B:B,Descripción!B363,'Control de pagos'!D:D),"")</f>
        <v/>
      </c>
      <c r="H363" s="55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6" t="str">
        <f t="shared" si="10"/>
        <v/>
      </c>
    </row>
    <row r="364" spans="1:9" ht="15.75" thickBot="1">
      <c r="G364" s="55" t="str">
        <f>IF(A364="Plan",SUMIF('Control de pagos'!B:B,Descripción!B364,'Control de pagos'!D:D),"")</f>
        <v/>
      </c>
      <c r="H364" s="55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6" t="str">
        <f t="shared" si="10"/>
        <v/>
      </c>
    </row>
    <row r="365" spans="1:9" ht="15.75" thickBot="1">
      <c r="A365" s="230" t="s">
        <v>57</v>
      </c>
      <c r="B365" s="230" t="s">
        <v>58</v>
      </c>
      <c r="C365" s="230" t="s">
        <v>59</v>
      </c>
      <c r="D365" s="232" t="s">
        <v>60</v>
      </c>
      <c r="E365" s="233"/>
      <c r="G365" s="55" t="str">
        <f>IF(A365="Plan",SUMIF('Control de pagos'!B:B,Descripción!B365,'Control de pagos'!D:D),"")</f>
        <v/>
      </c>
      <c r="H365" s="55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6" t="str">
        <f t="shared" si="10"/>
        <v/>
      </c>
    </row>
    <row r="366" spans="1:9" ht="15.75" thickBot="1">
      <c r="A366" s="231"/>
      <c r="B366" s="231"/>
      <c r="C366" s="231"/>
      <c r="D366" s="121" t="s">
        <v>61</v>
      </c>
      <c r="E366" s="121" t="s">
        <v>62</v>
      </c>
      <c r="G366" s="55" t="str">
        <f>IF(A366="Plan",SUMIF('Control de pagos'!B:B,Descripción!B366,'Control de pagos'!D:D),"")</f>
        <v/>
      </c>
      <c r="H366" s="55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6" t="str">
        <f t="shared" si="10"/>
        <v/>
      </c>
    </row>
    <row r="367" spans="1:9" ht="15.75" thickBot="1">
      <c r="A367" s="122" t="s">
        <v>63</v>
      </c>
      <c r="B367" s="108">
        <v>1394717.36</v>
      </c>
      <c r="C367" s="224">
        <v>8</v>
      </c>
      <c r="D367" s="227">
        <v>0.03</v>
      </c>
      <c r="E367" s="227">
        <v>0</v>
      </c>
      <c r="G367" s="55" t="str">
        <f>IF(A367="Plan",SUMIF('Control de pagos'!B:B,Descripción!B367,'Control de pagos'!D:D),"")</f>
        <v/>
      </c>
      <c r="H367" s="55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6" t="str">
        <f t="shared" si="10"/>
        <v/>
      </c>
    </row>
    <row r="368" spans="1:9" ht="15.75" thickBot="1">
      <c r="A368" s="122" t="s">
        <v>64</v>
      </c>
      <c r="B368" s="139">
        <v>0</v>
      </c>
      <c r="C368" s="225"/>
      <c r="D368" s="228"/>
      <c r="E368" s="228"/>
      <c r="G368" s="55" t="str">
        <f>IF(A368="Plan",SUMIF('Control de pagos'!B:B,Descripción!B368,'Control de pagos'!D:D),"")</f>
        <v/>
      </c>
      <c r="H368" s="55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6" t="str">
        <f t="shared" si="10"/>
        <v/>
      </c>
    </row>
    <row r="369" spans="1:9" ht="15.75" thickBot="1">
      <c r="A369" s="122" t="s">
        <v>65</v>
      </c>
      <c r="B369" s="140"/>
      <c r="C369" s="225"/>
      <c r="D369" s="228"/>
      <c r="E369" s="228"/>
      <c r="G369" s="55" t="str">
        <f>IF(A369="Plan",SUMIF('Control de pagos'!B:B,Descripción!B369,'Control de pagos'!D:D),"")</f>
        <v/>
      </c>
      <c r="H369" s="55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6" t="str">
        <f t="shared" si="10"/>
        <v/>
      </c>
    </row>
    <row r="370" spans="1:9" ht="15.75" thickBot="1">
      <c r="A370" s="122" t="s">
        <v>66</v>
      </c>
      <c r="B370" s="142">
        <f>+B367</f>
        <v>1394717.36</v>
      </c>
      <c r="C370" s="225"/>
      <c r="D370" s="228"/>
      <c r="E370" s="228"/>
      <c r="G370" s="55" t="str">
        <f>IF(A370="Plan",SUMIF('Control de pagos'!B:B,Descripción!B370,'Control de pagos'!D:D),"")</f>
        <v/>
      </c>
      <c r="H370" s="55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6" t="str">
        <f t="shared" si="10"/>
        <v/>
      </c>
    </row>
    <row r="371" spans="1:9" ht="15.75" thickBot="1">
      <c r="A371" s="99"/>
      <c r="B371" s="140"/>
      <c r="C371" s="226"/>
      <c r="D371" s="229"/>
      <c r="E371" s="229"/>
      <c r="G371" s="55" t="str">
        <f>IF(A371="Plan",SUMIF('Control de pagos'!B:B,Descripción!B371,'Control de pagos'!D:D),"")</f>
        <v/>
      </c>
      <c r="H371" s="55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6" t="str">
        <f t="shared" si="10"/>
        <v/>
      </c>
    </row>
    <row r="372" spans="1:9">
      <c r="G372" s="55" t="str">
        <f>IF(A372="Plan",SUMIF('Control de pagos'!B:B,Descripción!B372,'Control de pagos'!D:D),"")</f>
        <v/>
      </c>
      <c r="H372" s="55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6" t="str">
        <f t="shared" si="10"/>
        <v/>
      </c>
    </row>
    <row r="373" spans="1:9">
      <c r="A373" s="45" t="s">
        <v>23</v>
      </c>
      <c r="B373" s="234"/>
      <c r="C373" s="234"/>
      <c r="D373" s="234"/>
      <c r="E373" s="234"/>
      <c r="G373" s="55">
        <f>IF(A373="Plan",SUMIF('Control de pagos'!B:B,Descripción!B373,'Control de pagos'!D:D),"")</f>
        <v>0</v>
      </c>
      <c r="H373" s="55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>0</v>
      </c>
      <c r="I373" s="56">
        <f t="shared" si="10"/>
        <v>0</v>
      </c>
    </row>
    <row r="374" spans="1:9">
      <c r="A374" s="46" t="s">
        <v>67</v>
      </c>
      <c r="B374" s="47">
        <v>44600</v>
      </c>
      <c r="G374" s="55" t="str">
        <f>IF(A374="Plan",SUMIF('Control de pagos'!B:B,Descripción!B374,'Control de pagos'!D:D),"")</f>
        <v/>
      </c>
      <c r="H374" s="55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6" t="str">
        <f t="shared" si="10"/>
        <v/>
      </c>
    </row>
    <row r="375" spans="1:9">
      <c r="A375" s="46" t="s">
        <v>54</v>
      </c>
      <c r="B375" s="48" t="s">
        <v>86</v>
      </c>
      <c r="G375" s="55" t="str">
        <f>IF(A375="Plan",SUMIF('Control de pagos'!B:B,Descripción!B375,'Control de pagos'!D:D),"")</f>
        <v/>
      </c>
      <c r="H375" s="55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6" t="str">
        <f t="shared" si="10"/>
        <v/>
      </c>
    </row>
    <row r="376" spans="1:9">
      <c r="A376" s="46" t="s">
        <v>55</v>
      </c>
      <c r="B376" s="48" t="s">
        <v>87</v>
      </c>
      <c r="G376" s="55" t="str">
        <f>IF(A376="Plan",SUMIF('Control de pagos'!B:B,Descripción!B376,'Control de pagos'!D:D),"")</f>
        <v/>
      </c>
      <c r="H376" s="55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6" t="str">
        <f t="shared" si="10"/>
        <v/>
      </c>
    </row>
    <row r="377" spans="1:9">
      <c r="A377" s="46" t="s">
        <v>56</v>
      </c>
      <c r="B377" s="88" t="s">
        <v>88</v>
      </c>
      <c r="G377" s="55" t="str">
        <f>IF(A377="Plan",SUMIF('Control de pagos'!B:B,Descripción!B377,'Control de pagos'!D:D),"")</f>
        <v/>
      </c>
      <c r="H377" s="55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6" t="str">
        <f t="shared" si="10"/>
        <v/>
      </c>
    </row>
    <row r="378" spans="1:9" ht="15.75" thickBot="1">
      <c r="G378" s="55" t="str">
        <f>IF(A378="Plan",SUMIF('Control de pagos'!B:B,Descripción!B378,'Control de pagos'!D:D),"")</f>
        <v/>
      </c>
      <c r="H378" s="55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6" t="str">
        <f t="shared" si="10"/>
        <v/>
      </c>
    </row>
    <row r="379" spans="1:9" ht="15.75" thickBot="1">
      <c r="A379" s="230" t="s">
        <v>57</v>
      </c>
      <c r="B379" s="230" t="s">
        <v>58</v>
      </c>
      <c r="C379" s="230" t="s">
        <v>59</v>
      </c>
      <c r="D379" s="232" t="s">
        <v>60</v>
      </c>
      <c r="E379" s="233"/>
      <c r="G379" s="55" t="str">
        <f>IF(A379="Plan",SUMIF('Control de pagos'!B:B,Descripción!B379,'Control de pagos'!D:D),"")</f>
        <v/>
      </c>
      <c r="H379" s="55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6" t="str">
        <f t="shared" si="10"/>
        <v/>
      </c>
    </row>
    <row r="380" spans="1:9" ht="15.75" thickBot="1">
      <c r="A380" s="231"/>
      <c r="B380" s="231"/>
      <c r="C380" s="231"/>
      <c r="D380" s="121" t="s">
        <v>61</v>
      </c>
      <c r="E380" s="121" t="s">
        <v>62</v>
      </c>
      <c r="G380" s="55" t="str">
        <f>IF(A380="Plan",SUMIF('Control de pagos'!B:B,Descripción!B380,'Control de pagos'!D:D),"")</f>
        <v/>
      </c>
      <c r="H380" s="55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6" t="str">
        <f t="shared" si="10"/>
        <v/>
      </c>
    </row>
    <row r="381" spans="1:9" ht="15.75" thickBot="1">
      <c r="A381" s="122" t="s">
        <v>63</v>
      </c>
      <c r="B381" s="108">
        <v>1394717.36</v>
      </c>
      <c r="C381" s="224">
        <v>8</v>
      </c>
      <c r="D381" s="227">
        <v>0.03</v>
      </c>
      <c r="E381" s="227">
        <v>0</v>
      </c>
      <c r="G381" s="55" t="str">
        <f>IF(A381="Plan",SUMIF('Control de pagos'!B:B,Descripción!B381,'Control de pagos'!D:D),"")</f>
        <v/>
      </c>
      <c r="H381" s="55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6" t="str">
        <f t="shared" si="10"/>
        <v/>
      </c>
    </row>
    <row r="382" spans="1:9" ht="15.75" thickBot="1">
      <c r="A382" s="122" t="s">
        <v>64</v>
      </c>
      <c r="B382" s="139">
        <v>0</v>
      </c>
      <c r="C382" s="225"/>
      <c r="D382" s="228"/>
      <c r="E382" s="228"/>
      <c r="G382" s="55" t="str">
        <f>IF(A382="Plan",SUMIF('Control de pagos'!B:B,Descripción!B382,'Control de pagos'!D:D),"")</f>
        <v/>
      </c>
      <c r="H382" s="55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6" t="str">
        <f t="shared" si="10"/>
        <v/>
      </c>
    </row>
    <row r="383" spans="1:9" ht="15.75" thickBot="1">
      <c r="A383" s="122" t="s">
        <v>65</v>
      </c>
      <c r="B383" s="140"/>
      <c r="C383" s="225"/>
      <c r="D383" s="228"/>
      <c r="E383" s="228"/>
      <c r="G383" s="55" t="str">
        <f>IF(A383="Plan",SUMIF('Control de pagos'!B:B,Descripción!B383,'Control de pagos'!D:D),"")</f>
        <v/>
      </c>
      <c r="H383" s="55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6" t="str">
        <f t="shared" si="10"/>
        <v/>
      </c>
    </row>
    <row r="384" spans="1:9" ht="15.75" thickBot="1">
      <c r="A384" s="122" t="s">
        <v>66</v>
      </c>
      <c r="B384" s="142">
        <f>+B381</f>
        <v>1394717.36</v>
      </c>
      <c r="C384" s="225"/>
      <c r="D384" s="228"/>
      <c r="E384" s="228"/>
      <c r="G384" s="55" t="str">
        <f>IF(A384="Plan",SUMIF('Control de pagos'!B:B,Descripción!B384,'Control de pagos'!D:D),"")</f>
        <v/>
      </c>
      <c r="H384" s="55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6" t="str">
        <f t="shared" si="10"/>
        <v/>
      </c>
    </row>
    <row r="385" spans="1:9" ht="15.75" thickBot="1">
      <c r="A385" s="99"/>
      <c r="B385" s="140"/>
      <c r="C385" s="226"/>
      <c r="D385" s="229"/>
      <c r="E385" s="229"/>
      <c r="G385" s="55" t="str">
        <f>IF(A385="Plan",SUMIF('Control de pagos'!B:B,Descripción!B385,'Control de pagos'!D:D),"")</f>
        <v/>
      </c>
      <c r="H385" s="55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6" t="str">
        <f t="shared" si="10"/>
        <v/>
      </c>
    </row>
    <row r="386" spans="1:9">
      <c r="G386" s="55" t="str">
        <f>IF(A386="Plan",SUMIF('Control de pagos'!B:B,Descripción!B386,'Control de pagos'!D:D),"")</f>
        <v/>
      </c>
      <c r="H386" s="55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6" t="str">
        <f t="shared" si="10"/>
        <v/>
      </c>
    </row>
    <row r="387" spans="1:9">
      <c r="A387" s="45" t="s">
        <v>23</v>
      </c>
      <c r="B387" s="234"/>
      <c r="C387" s="234"/>
      <c r="D387" s="234"/>
      <c r="E387" s="234"/>
      <c r="G387" s="55">
        <f>IF(A387="Plan",SUMIF('Control de pagos'!B:B,Descripción!B387,'Control de pagos'!D:D),"")</f>
        <v>0</v>
      </c>
      <c r="H387" s="55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>0</v>
      </c>
      <c r="I387" s="56">
        <f t="shared" si="10"/>
        <v>0</v>
      </c>
    </row>
    <row r="388" spans="1:9">
      <c r="A388" s="46" t="s">
        <v>67</v>
      </c>
      <c r="B388" s="47">
        <v>44600</v>
      </c>
      <c r="G388" s="55" t="str">
        <f>IF(A388="Plan",SUMIF('Control de pagos'!B:B,Descripción!B388,'Control de pagos'!D:D),"")</f>
        <v/>
      </c>
      <c r="H388" s="55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6" t="str">
        <f t="shared" si="10"/>
        <v/>
      </c>
    </row>
    <row r="389" spans="1:9">
      <c r="A389" s="46" t="s">
        <v>54</v>
      </c>
      <c r="B389" s="48" t="s">
        <v>86</v>
      </c>
      <c r="G389" s="55" t="str">
        <f>IF(A389="Plan",SUMIF('Control de pagos'!B:B,Descripción!B389,'Control de pagos'!D:D),"")</f>
        <v/>
      </c>
      <c r="H389" s="55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6" t="str">
        <f t="shared" si="10"/>
        <v/>
      </c>
    </row>
    <row r="390" spans="1:9">
      <c r="A390" s="46" t="s">
        <v>55</v>
      </c>
      <c r="B390" s="48" t="s">
        <v>87</v>
      </c>
      <c r="G390" s="55" t="str">
        <f>IF(A390="Plan",SUMIF('Control de pagos'!B:B,Descripción!B390,'Control de pagos'!D:D),"")</f>
        <v/>
      </c>
      <c r="H390" s="55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6" t="str">
        <f t="shared" si="10"/>
        <v/>
      </c>
    </row>
    <row r="391" spans="1:9">
      <c r="A391" s="46" t="s">
        <v>56</v>
      </c>
      <c r="B391" s="88" t="s">
        <v>88</v>
      </c>
      <c r="G391" s="55" t="str">
        <f>IF(A391="Plan",SUMIF('Control de pagos'!B:B,Descripción!B391,'Control de pagos'!D:D),"")</f>
        <v/>
      </c>
      <c r="H391" s="55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6" t="str">
        <f t="shared" si="10"/>
        <v/>
      </c>
    </row>
    <row r="392" spans="1:9" ht="15.75" thickBot="1">
      <c r="G392" s="55" t="str">
        <f>IF(A392="Plan",SUMIF('Control de pagos'!B:B,Descripción!B392,'Control de pagos'!D:D),"")</f>
        <v/>
      </c>
      <c r="H392" s="55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6" t="str">
        <f t="shared" si="10"/>
        <v/>
      </c>
    </row>
    <row r="393" spans="1:9" ht="15.75" thickBot="1">
      <c r="A393" s="230" t="s">
        <v>57</v>
      </c>
      <c r="B393" s="230" t="s">
        <v>58</v>
      </c>
      <c r="C393" s="230" t="s">
        <v>59</v>
      </c>
      <c r="D393" s="232" t="s">
        <v>60</v>
      </c>
      <c r="E393" s="233"/>
      <c r="G393" s="55" t="str">
        <f>IF(A393="Plan",SUMIF('Control de pagos'!B:B,Descripción!B393,'Control de pagos'!D:D),"")</f>
        <v/>
      </c>
      <c r="H393" s="55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6" t="str">
        <f t="shared" si="10"/>
        <v/>
      </c>
    </row>
    <row r="394" spans="1:9" ht="15.75" thickBot="1">
      <c r="A394" s="231"/>
      <c r="B394" s="231"/>
      <c r="C394" s="231"/>
      <c r="D394" s="121" t="s">
        <v>61</v>
      </c>
      <c r="E394" s="121" t="s">
        <v>62</v>
      </c>
      <c r="G394" s="55" t="str">
        <f>IF(A394="Plan",SUMIF('Control de pagos'!B:B,Descripción!B394,'Control de pagos'!D:D),"")</f>
        <v/>
      </c>
      <c r="H394" s="55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6" t="str">
        <f t="shared" si="10"/>
        <v/>
      </c>
    </row>
    <row r="395" spans="1:9" ht="15.75" thickBot="1">
      <c r="A395" s="122" t="s">
        <v>63</v>
      </c>
      <c r="B395" s="108">
        <v>1394717.36</v>
      </c>
      <c r="C395" s="224">
        <v>8</v>
      </c>
      <c r="D395" s="227">
        <v>0.03</v>
      </c>
      <c r="E395" s="227">
        <v>0</v>
      </c>
      <c r="G395" s="55" t="str">
        <f>IF(A395="Plan",SUMIF('Control de pagos'!B:B,Descripción!B395,'Control de pagos'!D:D),"")</f>
        <v/>
      </c>
      <c r="H395" s="55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6" t="str">
        <f t="shared" si="10"/>
        <v/>
      </c>
    </row>
    <row r="396" spans="1:9" ht="15.75" thickBot="1">
      <c r="A396" s="122" t="s">
        <v>64</v>
      </c>
      <c r="B396" s="139">
        <v>0</v>
      </c>
      <c r="C396" s="225"/>
      <c r="D396" s="228"/>
      <c r="E396" s="228"/>
      <c r="G396" s="55" t="str">
        <f>IF(A396="Plan",SUMIF('Control de pagos'!B:B,Descripción!B396,'Control de pagos'!D:D),"")</f>
        <v/>
      </c>
      <c r="H396" s="55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6" t="str">
        <f t="shared" si="10"/>
        <v/>
      </c>
    </row>
    <row r="397" spans="1:9" ht="15.75" thickBot="1">
      <c r="A397" s="122" t="s">
        <v>65</v>
      </c>
      <c r="B397" s="140"/>
      <c r="C397" s="225"/>
      <c r="D397" s="228"/>
      <c r="E397" s="228"/>
      <c r="G397" s="55" t="str">
        <f>IF(A397="Plan",SUMIF('Control de pagos'!B:B,Descripción!B397,'Control de pagos'!D:D),"")</f>
        <v/>
      </c>
      <c r="H397" s="55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6" t="str">
        <f t="shared" si="10"/>
        <v/>
      </c>
    </row>
    <row r="398" spans="1:9" ht="15.75" thickBot="1">
      <c r="A398" s="122" t="s">
        <v>66</v>
      </c>
      <c r="B398" s="142">
        <f>+B395</f>
        <v>1394717.36</v>
      </c>
      <c r="C398" s="225"/>
      <c r="D398" s="228"/>
      <c r="E398" s="228"/>
      <c r="G398" s="55" t="str">
        <f>IF(A398="Plan",SUMIF('Control de pagos'!B:B,Descripción!B398,'Control de pagos'!D:D),"")</f>
        <v/>
      </c>
      <c r="H398" s="55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6" t="str">
        <f t="shared" si="10"/>
        <v/>
      </c>
    </row>
    <row r="399" spans="1:9" ht="15.75" thickBot="1">
      <c r="A399" s="99"/>
      <c r="B399" s="140"/>
      <c r="C399" s="226"/>
      <c r="D399" s="229"/>
      <c r="E399" s="229"/>
      <c r="G399" s="55" t="str">
        <f>IF(A399="Plan",SUMIF('Control de pagos'!B:B,Descripción!B399,'Control de pagos'!D:D),"")</f>
        <v/>
      </c>
      <c r="H399" s="55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6" t="str">
        <f t="shared" si="10"/>
        <v/>
      </c>
    </row>
    <row r="400" spans="1:9">
      <c r="G400" s="55" t="str">
        <f>IF(A400="Plan",SUMIF('Control de pagos'!B:B,Descripción!B400,'Control de pagos'!D:D),"")</f>
        <v/>
      </c>
      <c r="H400" s="55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6" t="str">
        <f t="shared" si="10"/>
        <v/>
      </c>
    </row>
    <row r="401" spans="1:9">
      <c r="A401" s="45" t="s">
        <v>23</v>
      </c>
      <c r="B401" s="234"/>
      <c r="C401" s="234"/>
      <c r="D401" s="234"/>
      <c r="E401" s="234"/>
      <c r="G401" s="55">
        <f>IF(A401="Plan",SUMIF('Control de pagos'!B:B,Descripción!B401,'Control de pagos'!D:D),"")</f>
        <v>0</v>
      </c>
      <c r="H401" s="55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>0</v>
      </c>
      <c r="I401" s="56">
        <f t="shared" si="10"/>
        <v>0</v>
      </c>
    </row>
    <row r="402" spans="1:9">
      <c r="A402" s="46" t="s">
        <v>67</v>
      </c>
      <c r="B402" s="47">
        <v>44600</v>
      </c>
      <c r="G402" s="55" t="str">
        <f>IF(A402="Plan",SUMIF('Control de pagos'!B:B,Descripción!B402,'Control de pagos'!D:D),"")</f>
        <v/>
      </c>
      <c r="H402" s="55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6" t="str">
        <f t="shared" si="10"/>
        <v/>
      </c>
    </row>
    <row r="403" spans="1:9">
      <c r="A403" s="46" t="s">
        <v>54</v>
      </c>
      <c r="B403" s="48" t="s">
        <v>86</v>
      </c>
      <c r="G403" s="55" t="str">
        <f>IF(A403="Plan",SUMIF('Control de pagos'!B:B,Descripción!B403,'Control de pagos'!D:D),"")</f>
        <v/>
      </c>
      <c r="H403" s="55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6" t="str">
        <f t="shared" si="10"/>
        <v/>
      </c>
    </row>
    <row r="404" spans="1:9">
      <c r="A404" s="46" t="s">
        <v>55</v>
      </c>
      <c r="B404" s="48" t="s">
        <v>87</v>
      </c>
      <c r="G404" s="55" t="str">
        <f>IF(A404="Plan",SUMIF('Control de pagos'!B:B,Descripción!B404,'Control de pagos'!D:D),"")</f>
        <v/>
      </c>
      <c r="H404" s="55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6" t="str">
        <f t="shared" ref="I404:I413" si="11">IF(G404="","",G404-H404)</f>
        <v/>
      </c>
    </row>
    <row r="405" spans="1:9">
      <c r="A405" s="46" t="s">
        <v>56</v>
      </c>
      <c r="B405" s="88" t="s">
        <v>88</v>
      </c>
      <c r="G405" s="55" t="str">
        <f>IF(A405="Plan",SUMIF('Control de pagos'!B:B,Descripción!B405,'Control de pagos'!D:D),"")</f>
        <v/>
      </c>
      <c r="H405" s="55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6" t="str">
        <f t="shared" si="11"/>
        <v/>
      </c>
    </row>
    <row r="406" spans="1:9" ht="15.75" thickBot="1">
      <c r="G406" s="55" t="str">
        <f>IF(A406="Plan",SUMIF('Control de pagos'!B:B,Descripción!B406,'Control de pagos'!D:D),"")</f>
        <v/>
      </c>
      <c r="H406" s="55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6" t="str">
        <f t="shared" si="11"/>
        <v/>
      </c>
    </row>
    <row r="407" spans="1:9" ht="15.75" thickBot="1">
      <c r="A407" s="230" t="s">
        <v>57</v>
      </c>
      <c r="B407" s="230" t="s">
        <v>58</v>
      </c>
      <c r="C407" s="230" t="s">
        <v>59</v>
      </c>
      <c r="D407" s="232" t="s">
        <v>60</v>
      </c>
      <c r="E407" s="233"/>
      <c r="G407" s="55" t="str">
        <f>IF(A407="Plan",SUMIF('Control de pagos'!B:B,Descripción!B407,'Control de pagos'!D:D),"")</f>
        <v/>
      </c>
      <c r="H407" s="55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6" t="str">
        <f t="shared" si="11"/>
        <v/>
      </c>
    </row>
    <row r="408" spans="1:9" ht="15.75" thickBot="1">
      <c r="A408" s="231"/>
      <c r="B408" s="231"/>
      <c r="C408" s="231"/>
      <c r="D408" s="121" t="s">
        <v>61</v>
      </c>
      <c r="E408" s="121" t="s">
        <v>62</v>
      </c>
      <c r="G408" s="55" t="str">
        <f>IF(A408="Plan",SUMIF('Control de pagos'!B:B,Descripción!B408,'Control de pagos'!D:D),"")</f>
        <v/>
      </c>
      <c r="H408" s="55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6" t="str">
        <f t="shared" si="11"/>
        <v/>
      </c>
    </row>
    <row r="409" spans="1:9" ht="15.75" thickBot="1">
      <c r="A409" s="122" t="s">
        <v>63</v>
      </c>
      <c r="B409" s="108">
        <v>1394717.36</v>
      </c>
      <c r="C409" s="224">
        <v>8</v>
      </c>
      <c r="D409" s="227">
        <v>0.03</v>
      </c>
      <c r="E409" s="227">
        <v>0</v>
      </c>
      <c r="G409" s="55" t="str">
        <f>IF(A409="Plan",SUMIF('Control de pagos'!B:B,Descripción!B409,'Control de pagos'!D:D),"")</f>
        <v/>
      </c>
      <c r="H409" s="55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6" t="str">
        <f t="shared" si="11"/>
        <v/>
      </c>
    </row>
    <row r="410" spans="1:9" ht="15.75" thickBot="1">
      <c r="A410" s="122" t="s">
        <v>64</v>
      </c>
      <c r="B410" s="139">
        <v>0</v>
      </c>
      <c r="C410" s="225"/>
      <c r="D410" s="228"/>
      <c r="E410" s="228"/>
      <c r="G410" s="55" t="str">
        <f>IF(A410="Plan",SUMIF('Control de pagos'!B:B,Descripción!B410,'Control de pagos'!D:D),"")</f>
        <v/>
      </c>
      <c r="H410" s="55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6" t="str">
        <f t="shared" si="11"/>
        <v/>
      </c>
    </row>
    <row r="411" spans="1:9" ht="15.75" thickBot="1">
      <c r="A411" s="122" t="s">
        <v>65</v>
      </c>
      <c r="B411" s="140"/>
      <c r="C411" s="225"/>
      <c r="D411" s="228"/>
      <c r="E411" s="228"/>
      <c r="G411" s="55" t="str">
        <f>IF(A411="Plan",SUMIF('Control de pagos'!B:B,Descripción!B411,'Control de pagos'!D:D),"")</f>
        <v/>
      </c>
      <c r="H411" s="55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6" t="str">
        <f t="shared" si="11"/>
        <v/>
      </c>
    </row>
    <row r="412" spans="1:9" ht="15.75" thickBot="1">
      <c r="A412" s="122" t="s">
        <v>66</v>
      </c>
      <c r="B412" s="142">
        <f>+B409</f>
        <v>1394717.36</v>
      </c>
      <c r="C412" s="225"/>
      <c r="D412" s="228"/>
      <c r="E412" s="228"/>
      <c r="G412" s="55" t="str">
        <f>IF(A412="Plan",SUMIF('Control de pagos'!B:B,Descripción!B412,'Control de pagos'!D:D),"")</f>
        <v/>
      </c>
      <c r="H412" s="55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6" t="str">
        <f t="shared" si="11"/>
        <v/>
      </c>
    </row>
    <row r="413" spans="1:9" ht="15.75" thickBot="1">
      <c r="A413" s="99"/>
      <c r="B413" s="140"/>
      <c r="C413" s="226"/>
      <c r="D413" s="229"/>
      <c r="E413" s="229"/>
      <c r="G413" s="55" t="str">
        <f>IF(A413="Plan",SUMIF('Control de pagos'!B:B,Descripción!B413,'Control de pagos'!D:D),"")</f>
        <v/>
      </c>
      <c r="H413" s="55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6" t="str">
        <f t="shared" si="11"/>
        <v/>
      </c>
    </row>
    <row r="414" spans="1:9">
      <c r="G414" s="55" t="str">
        <f>IF(A414="Plan",SUMIF('Control de pagos'!B:B,Descripción!B414,'Control de pagos'!D:D),"")</f>
        <v/>
      </c>
      <c r="H414" s="55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6" t="str">
        <f t="shared" ref="I414:I467" si="12">IF(G414="","",G414-H414)</f>
        <v/>
      </c>
    </row>
    <row r="415" spans="1:9">
      <c r="A415" s="45" t="s">
        <v>23</v>
      </c>
      <c r="B415" s="234"/>
      <c r="C415" s="234"/>
      <c r="D415" s="234"/>
      <c r="E415" s="234"/>
      <c r="G415" s="55">
        <f>IF(A415="Plan",SUMIF('Control de pagos'!B:B,Descripción!B415,'Control de pagos'!D:D),"")</f>
        <v>0</v>
      </c>
      <c r="H415" s="55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6">
        <f t="shared" si="12"/>
        <v>0</v>
      </c>
    </row>
    <row r="416" spans="1:9">
      <c r="A416" s="46" t="s">
        <v>67</v>
      </c>
      <c r="B416" s="47">
        <v>44600</v>
      </c>
      <c r="G416" s="55" t="str">
        <f>IF(A416="Plan",SUMIF('Control de pagos'!B:B,Descripción!B416,'Control de pagos'!D:D),"")</f>
        <v/>
      </c>
      <c r="H416" s="55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6" t="str">
        <f t="shared" si="12"/>
        <v/>
      </c>
    </row>
    <row r="417" spans="1:9">
      <c r="A417" s="46" t="s">
        <v>54</v>
      </c>
      <c r="B417" s="48" t="s">
        <v>86</v>
      </c>
      <c r="G417" s="55" t="str">
        <f>IF(A417="Plan",SUMIF('Control de pagos'!B:B,Descripción!B417,'Control de pagos'!D:D),"")</f>
        <v/>
      </c>
      <c r="H417" s="55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6" t="str">
        <f t="shared" si="12"/>
        <v/>
      </c>
    </row>
    <row r="418" spans="1:9">
      <c r="A418" s="46" t="s">
        <v>55</v>
      </c>
      <c r="B418" s="48" t="s">
        <v>87</v>
      </c>
      <c r="G418" s="55" t="str">
        <f>IF(A418="Plan",SUMIF('Control de pagos'!B:B,Descripción!B418,'Control de pagos'!D:D),"")</f>
        <v/>
      </c>
      <c r="H418" s="55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6" t="str">
        <f t="shared" si="12"/>
        <v/>
      </c>
    </row>
    <row r="419" spans="1:9">
      <c r="A419" s="46" t="s">
        <v>56</v>
      </c>
      <c r="B419" s="88" t="s">
        <v>88</v>
      </c>
      <c r="G419" s="55" t="str">
        <f>IF(A419="Plan",SUMIF('Control de pagos'!B:B,Descripción!B419,'Control de pagos'!D:D),"")</f>
        <v/>
      </c>
      <c r="H419" s="55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6" t="str">
        <f t="shared" si="12"/>
        <v/>
      </c>
    </row>
    <row r="420" spans="1:9" ht="15.75" thickBot="1">
      <c r="G420" s="55" t="str">
        <f>IF(A420="Plan",SUMIF('Control de pagos'!B:B,Descripción!B420,'Control de pagos'!D:D),"")</f>
        <v/>
      </c>
      <c r="H420" s="55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6" t="str">
        <f t="shared" si="12"/>
        <v/>
      </c>
    </row>
    <row r="421" spans="1:9" ht="15.75" thickBot="1">
      <c r="A421" s="230" t="s">
        <v>57</v>
      </c>
      <c r="B421" s="230" t="s">
        <v>58</v>
      </c>
      <c r="C421" s="230" t="s">
        <v>59</v>
      </c>
      <c r="D421" s="232" t="s">
        <v>60</v>
      </c>
      <c r="E421" s="233"/>
      <c r="G421" s="55" t="str">
        <f>IF(A421="Plan",SUMIF('Control de pagos'!B:B,Descripción!B421,'Control de pagos'!D:D),"")</f>
        <v/>
      </c>
      <c r="H421" s="55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6" t="str">
        <f t="shared" si="12"/>
        <v/>
      </c>
    </row>
    <row r="422" spans="1:9" ht="15.75" thickBot="1">
      <c r="A422" s="231"/>
      <c r="B422" s="231"/>
      <c r="C422" s="231"/>
      <c r="D422" s="121" t="s">
        <v>61</v>
      </c>
      <c r="E422" s="121" t="s">
        <v>62</v>
      </c>
      <c r="G422" s="55" t="str">
        <f>IF(A422="Plan",SUMIF('Control de pagos'!B:B,Descripción!B422,'Control de pagos'!D:D),"")</f>
        <v/>
      </c>
      <c r="H422" s="55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6" t="str">
        <f t="shared" si="12"/>
        <v/>
      </c>
    </row>
    <row r="423" spans="1:9" ht="15.75" thickBot="1">
      <c r="A423" s="122" t="s">
        <v>63</v>
      </c>
      <c r="B423" s="108">
        <v>1394717.36</v>
      </c>
      <c r="C423" s="224">
        <v>8</v>
      </c>
      <c r="D423" s="227">
        <v>0.03</v>
      </c>
      <c r="E423" s="227">
        <v>0</v>
      </c>
      <c r="G423" s="55" t="str">
        <f>IF(A423="Plan",SUMIF('Control de pagos'!B:B,Descripción!B423,'Control de pagos'!D:D),"")</f>
        <v/>
      </c>
      <c r="H423" s="55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6" t="str">
        <f t="shared" si="12"/>
        <v/>
      </c>
    </row>
    <row r="424" spans="1:9" ht="15.75" thickBot="1">
      <c r="A424" s="122" t="s">
        <v>64</v>
      </c>
      <c r="B424" s="139">
        <v>0</v>
      </c>
      <c r="C424" s="225"/>
      <c r="D424" s="228"/>
      <c r="E424" s="228"/>
      <c r="G424" s="55" t="str">
        <f>IF(A424="Plan",SUMIF('Control de pagos'!B:B,Descripción!B424,'Control de pagos'!D:D),"")</f>
        <v/>
      </c>
      <c r="H424" s="55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6" t="str">
        <f t="shared" si="12"/>
        <v/>
      </c>
    </row>
    <row r="425" spans="1:9" ht="15.75" thickBot="1">
      <c r="A425" s="122" t="s">
        <v>65</v>
      </c>
      <c r="B425" s="140"/>
      <c r="C425" s="225"/>
      <c r="D425" s="228"/>
      <c r="E425" s="228"/>
      <c r="G425" s="55" t="str">
        <f>IF(A425="Plan",SUMIF('Control de pagos'!B:B,Descripción!B425,'Control de pagos'!D:D),"")</f>
        <v/>
      </c>
      <c r="H425" s="55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6" t="str">
        <f t="shared" si="12"/>
        <v/>
      </c>
    </row>
    <row r="426" spans="1:9" ht="15.75" thickBot="1">
      <c r="A426" s="122" t="s">
        <v>66</v>
      </c>
      <c r="B426" s="142">
        <f>+B423</f>
        <v>1394717.36</v>
      </c>
      <c r="C426" s="225"/>
      <c r="D426" s="228"/>
      <c r="E426" s="228"/>
      <c r="G426" s="55" t="str">
        <f>IF(A426="Plan",SUMIF('Control de pagos'!B:B,Descripción!B426,'Control de pagos'!D:D),"")</f>
        <v/>
      </c>
      <c r="H426" s="55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6" t="str">
        <f t="shared" si="12"/>
        <v/>
      </c>
    </row>
    <row r="427" spans="1:9" ht="15.75" thickBot="1">
      <c r="A427" s="99"/>
      <c r="B427" s="140"/>
      <c r="C427" s="226"/>
      <c r="D427" s="229"/>
      <c r="E427" s="229"/>
      <c r="G427" s="55" t="str">
        <f>IF(A427="Plan",SUMIF('Control de pagos'!B:B,Descripción!B427,'Control de pagos'!D:D),"")</f>
        <v/>
      </c>
      <c r="H427" s="55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6" t="str">
        <f t="shared" si="12"/>
        <v/>
      </c>
    </row>
    <row r="428" spans="1:9">
      <c r="G428" s="55" t="str">
        <f>IF(A428="Plan",SUMIF('Control de pagos'!B:B,Descripción!B428,'Control de pagos'!D:D),"")</f>
        <v/>
      </c>
      <c r="H428" s="55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6" t="str">
        <f t="shared" si="12"/>
        <v/>
      </c>
    </row>
    <row r="429" spans="1:9">
      <c r="A429" s="45" t="s">
        <v>23</v>
      </c>
      <c r="B429" s="234"/>
      <c r="C429" s="234"/>
      <c r="D429" s="234"/>
      <c r="E429" s="234"/>
      <c r="G429" s="55">
        <f>IF(A429="Plan",SUMIF('Control de pagos'!B:B,Descripción!B429,'Control de pagos'!D:D),"")</f>
        <v>0</v>
      </c>
      <c r="H429" s="55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>0</v>
      </c>
      <c r="I429" s="56">
        <f t="shared" si="12"/>
        <v>0</v>
      </c>
    </row>
    <row r="430" spans="1:9">
      <c r="A430" s="46" t="s">
        <v>67</v>
      </c>
      <c r="B430" s="47">
        <v>44600</v>
      </c>
      <c r="G430" s="55" t="str">
        <f>IF(A430="Plan",SUMIF('Control de pagos'!B:B,Descripción!B430,'Control de pagos'!D:D),"")</f>
        <v/>
      </c>
      <c r="H430" s="55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6" t="str">
        <f t="shared" si="12"/>
        <v/>
      </c>
    </row>
    <row r="431" spans="1:9">
      <c r="A431" s="46" t="s">
        <v>54</v>
      </c>
      <c r="B431" s="48" t="s">
        <v>86</v>
      </c>
      <c r="G431" s="55" t="str">
        <f>IF(A431="Plan",SUMIF('Control de pagos'!B:B,Descripción!B431,'Control de pagos'!D:D),"")</f>
        <v/>
      </c>
      <c r="H431" s="55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6" t="str">
        <f t="shared" si="12"/>
        <v/>
      </c>
    </row>
    <row r="432" spans="1:9">
      <c r="A432" s="46" t="s">
        <v>55</v>
      </c>
      <c r="B432" s="48" t="s">
        <v>87</v>
      </c>
      <c r="G432" s="55" t="str">
        <f>IF(A432="Plan",SUMIF('Control de pagos'!B:B,Descripción!B432,'Control de pagos'!D:D),"")</f>
        <v/>
      </c>
      <c r="H432" s="55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6" t="str">
        <f t="shared" si="12"/>
        <v/>
      </c>
    </row>
    <row r="433" spans="1:9">
      <c r="A433" s="46" t="s">
        <v>56</v>
      </c>
      <c r="B433" s="88" t="s">
        <v>88</v>
      </c>
      <c r="G433" s="55" t="str">
        <f>IF(A433="Plan",SUMIF('Control de pagos'!B:B,Descripción!B433,'Control de pagos'!D:D),"")</f>
        <v/>
      </c>
      <c r="H433" s="55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6" t="str">
        <f t="shared" si="12"/>
        <v/>
      </c>
    </row>
    <row r="434" spans="1:9" ht="15.75" thickBot="1">
      <c r="G434" s="55" t="str">
        <f>IF(A434="Plan",SUMIF('Control de pagos'!B:B,Descripción!B434,'Control de pagos'!D:D),"")</f>
        <v/>
      </c>
      <c r="H434" s="55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6" t="str">
        <f t="shared" si="12"/>
        <v/>
      </c>
    </row>
    <row r="435" spans="1:9" ht="15.75" thickBot="1">
      <c r="A435" s="230" t="s">
        <v>57</v>
      </c>
      <c r="B435" s="230" t="s">
        <v>58</v>
      </c>
      <c r="C435" s="230" t="s">
        <v>59</v>
      </c>
      <c r="D435" s="232" t="s">
        <v>60</v>
      </c>
      <c r="E435" s="233"/>
      <c r="G435" s="55" t="str">
        <f>IF(A435="Plan",SUMIF('Control de pagos'!B:B,Descripción!B435,'Control de pagos'!D:D),"")</f>
        <v/>
      </c>
      <c r="H435" s="55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6" t="str">
        <f t="shared" si="12"/>
        <v/>
      </c>
    </row>
    <row r="436" spans="1:9" ht="15.75" thickBot="1">
      <c r="A436" s="231"/>
      <c r="B436" s="231"/>
      <c r="C436" s="231"/>
      <c r="D436" s="121" t="s">
        <v>61</v>
      </c>
      <c r="E436" s="121" t="s">
        <v>62</v>
      </c>
      <c r="G436" s="55" t="str">
        <f>IF(A436="Plan",SUMIF('Control de pagos'!B:B,Descripción!B436,'Control de pagos'!D:D),"")</f>
        <v/>
      </c>
      <c r="H436" s="55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6" t="str">
        <f t="shared" si="12"/>
        <v/>
      </c>
    </row>
    <row r="437" spans="1:9" ht="15.75" thickBot="1">
      <c r="A437" s="122" t="s">
        <v>63</v>
      </c>
      <c r="B437" s="108">
        <v>1394717.36</v>
      </c>
      <c r="C437" s="224">
        <v>8</v>
      </c>
      <c r="D437" s="227">
        <v>0.03</v>
      </c>
      <c r="E437" s="227">
        <v>0</v>
      </c>
      <c r="G437" s="55" t="str">
        <f>IF(A437="Plan",SUMIF('Control de pagos'!B:B,Descripción!B437,'Control de pagos'!D:D),"")</f>
        <v/>
      </c>
      <c r="H437" s="55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6" t="str">
        <f t="shared" si="12"/>
        <v/>
      </c>
    </row>
    <row r="438" spans="1:9" ht="15.75" thickBot="1">
      <c r="A438" s="122" t="s">
        <v>64</v>
      </c>
      <c r="B438" s="139">
        <v>0</v>
      </c>
      <c r="C438" s="225"/>
      <c r="D438" s="228"/>
      <c r="E438" s="228"/>
      <c r="G438" s="55" t="str">
        <f>IF(A438="Plan",SUMIF('Control de pagos'!B:B,Descripción!B438,'Control de pagos'!D:D),"")</f>
        <v/>
      </c>
      <c r="H438" s="55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6" t="str">
        <f t="shared" si="12"/>
        <v/>
      </c>
    </row>
    <row r="439" spans="1:9" ht="15.75" thickBot="1">
      <c r="A439" s="122" t="s">
        <v>65</v>
      </c>
      <c r="B439" s="140"/>
      <c r="C439" s="225"/>
      <c r="D439" s="228"/>
      <c r="E439" s="228"/>
      <c r="G439" s="55" t="str">
        <f>IF(A439="Plan",SUMIF('Control de pagos'!B:B,Descripción!B439,'Control de pagos'!D:D),"")</f>
        <v/>
      </c>
      <c r="H439" s="55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6" t="str">
        <f t="shared" si="12"/>
        <v/>
      </c>
    </row>
    <row r="440" spans="1:9" ht="15.75" thickBot="1">
      <c r="A440" s="122" t="s">
        <v>66</v>
      </c>
      <c r="B440" s="142">
        <f>+B437</f>
        <v>1394717.36</v>
      </c>
      <c r="C440" s="225"/>
      <c r="D440" s="228"/>
      <c r="E440" s="228"/>
      <c r="G440" s="55" t="str">
        <f>IF(A440="Plan",SUMIF('Control de pagos'!B:B,Descripción!B440,'Control de pagos'!D:D),"")</f>
        <v/>
      </c>
      <c r="H440" s="55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6" t="str">
        <f t="shared" si="12"/>
        <v/>
      </c>
    </row>
    <row r="441" spans="1:9" ht="15.75" thickBot="1">
      <c r="A441" s="99"/>
      <c r="B441" s="140"/>
      <c r="C441" s="226"/>
      <c r="D441" s="229"/>
      <c r="E441" s="229"/>
      <c r="G441" s="55" t="str">
        <f>IF(A441="Plan",SUMIF('Control de pagos'!B:B,Descripción!B441,'Control de pagos'!D:D),"")</f>
        <v/>
      </c>
      <c r="H441" s="55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6" t="str">
        <f t="shared" si="12"/>
        <v/>
      </c>
    </row>
    <row r="442" spans="1:9">
      <c r="G442" s="55" t="str">
        <f>IF(A442="Plan",SUMIF('Control de pagos'!B:B,Descripción!B442,'Control de pagos'!D:D),"")</f>
        <v/>
      </c>
      <c r="H442" s="55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6" t="str">
        <f t="shared" si="12"/>
        <v/>
      </c>
    </row>
    <row r="443" spans="1:9">
      <c r="A443" s="45" t="s">
        <v>23</v>
      </c>
      <c r="B443" s="234"/>
      <c r="C443" s="234"/>
      <c r="D443" s="234"/>
      <c r="E443" s="234"/>
      <c r="G443" s="55">
        <f>IF(A443="Plan",SUMIF('Control de pagos'!B:B,Descripción!B443,'Control de pagos'!D:D),"")</f>
        <v>0</v>
      </c>
      <c r="H443" s="55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>0</v>
      </c>
      <c r="I443" s="56">
        <f t="shared" si="12"/>
        <v>0</v>
      </c>
    </row>
    <row r="444" spans="1:9">
      <c r="A444" s="46" t="s">
        <v>67</v>
      </c>
      <c r="B444" s="47">
        <v>44600</v>
      </c>
      <c r="G444" s="55" t="str">
        <f>IF(A444="Plan",SUMIF('Control de pagos'!B:B,Descripción!B444,'Control de pagos'!D:D),"")</f>
        <v/>
      </c>
      <c r="H444" s="55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6" t="str">
        <f t="shared" si="12"/>
        <v/>
      </c>
    </row>
    <row r="445" spans="1:9">
      <c r="A445" s="46" t="s">
        <v>54</v>
      </c>
      <c r="B445" s="48" t="s">
        <v>86</v>
      </c>
      <c r="G445" s="55" t="str">
        <f>IF(A445="Plan",SUMIF('Control de pagos'!B:B,Descripción!B445,'Control de pagos'!D:D),"")</f>
        <v/>
      </c>
      <c r="H445" s="55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6" t="str">
        <f t="shared" si="12"/>
        <v/>
      </c>
    </row>
    <row r="446" spans="1:9">
      <c r="A446" s="46" t="s">
        <v>55</v>
      </c>
      <c r="B446" s="48" t="s">
        <v>87</v>
      </c>
      <c r="G446" s="55" t="str">
        <f>IF(A446="Plan",SUMIF('Control de pagos'!B:B,Descripción!B446,'Control de pagos'!D:D),"")</f>
        <v/>
      </c>
      <c r="H446" s="55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6" t="str">
        <f t="shared" si="12"/>
        <v/>
      </c>
    </row>
    <row r="447" spans="1:9">
      <c r="A447" s="46" t="s">
        <v>56</v>
      </c>
      <c r="B447" s="88" t="s">
        <v>88</v>
      </c>
      <c r="G447" s="55" t="str">
        <f>IF(A447="Plan",SUMIF('Control de pagos'!B:B,Descripción!B447,'Control de pagos'!D:D),"")</f>
        <v/>
      </c>
      <c r="H447" s="55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6" t="str">
        <f t="shared" si="12"/>
        <v/>
      </c>
    </row>
    <row r="448" spans="1:9" ht="15.75" thickBot="1">
      <c r="G448" s="55" t="str">
        <f>IF(A448="Plan",SUMIF('Control de pagos'!B:B,Descripción!B448,'Control de pagos'!D:D),"")</f>
        <v/>
      </c>
      <c r="H448" s="55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6" t="str">
        <f t="shared" si="12"/>
        <v/>
      </c>
    </row>
    <row r="449" spans="1:9" ht="15.75" thickBot="1">
      <c r="A449" s="230" t="s">
        <v>57</v>
      </c>
      <c r="B449" s="230" t="s">
        <v>58</v>
      </c>
      <c r="C449" s="230" t="s">
        <v>59</v>
      </c>
      <c r="D449" s="232" t="s">
        <v>60</v>
      </c>
      <c r="E449" s="233"/>
      <c r="G449" s="55" t="str">
        <f>IF(A449="Plan",SUMIF('Control de pagos'!B:B,Descripción!B449,'Control de pagos'!D:D),"")</f>
        <v/>
      </c>
      <c r="H449" s="55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6" t="str">
        <f t="shared" si="12"/>
        <v/>
      </c>
    </row>
    <row r="450" spans="1:9" ht="15.75" thickBot="1">
      <c r="A450" s="231"/>
      <c r="B450" s="231"/>
      <c r="C450" s="231"/>
      <c r="D450" s="121" t="s">
        <v>61</v>
      </c>
      <c r="E450" s="121" t="s">
        <v>62</v>
      </c>
      <c r="G450" s="55" t="str">
        <f>IF(A450="Plan",SUMIF('Control de pagos'!B:B,Descripción!B450,'Control de pagos'!D:D),"")</f>
        <v/>
      </c>
      <c r="H450" s="55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6" t="str">
        <f t="shared" si="12"/>
        <v/>
      </c>
    </row>
    <row r="451" spans="1:9" ht="15.75" thickBot="1">
      <c r="A451" s="122" t="s">
        <v>63</v>
      </c>
      <c r="B451" s="108">
        <v>1394717.36</v>
      </c>
      <c r="C451" s="224">
        <v>8</v>
      </c>
      <c r="D451" s="227">
        <v>0.03</v>
      </c>
      <c r="E451" s="227">
        <v>0</v>
      </c>
      <c r="G451" s="55" t="str">
        <f>IF(A451="Plan",SUMIF('Control de pagos'!B:B,Descripción!B451,'Control de pagos'!D:D),"")</f>
        <v/>
      </c>
      <c r="H451" s="55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6" t="str">
        <f t="shared" si="12"/>
        <v/>
      </c>
    </row>
    <row r="452" spans="1:9" ht="15.75" thickBot="1">
      <c r="A452" s="122" t="s">
        <v>64</v>
      </c>
      <c r="B452" s="139">
        <v>0</v>
      </c>
      <c r="C452" s="225"/>
      <c r="D452" s="228"/>
      <c r="E452" s="228"/>
      <c r="G452" s="55" t="str">
        <f>IF(A452="Plan",SUMIF('Control de pagos'!B:B,Descripción!B452,'Control de pagos'!D:D),"")</f>
        <v/>
      </c>
      <c r="H452" s="55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6" t="str">
        <f t="shared" si="12"/>
        <v/>
      </c>
    </row>
    <row r="453" spans="1:9" ht="15.75" thickBot="1">
      <c r="A453" s="122" t="s">
        <v>65</v>
      </c>
      <c r="B453" s="140"/>
      <c r="C453" s="225"/>
      <c r="D453" s="228"/>
      <c r="E453" s="228"/>
      <c r="G453" s="55" t="str">
        <f>IF(A453="Plan",SUMIF('Control de pagos'!B:B,Descripción!B453,'Control de pagos'!D:D),"")</f>
        <v/>
      </c>
      <c r="H453" s="55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6" t="str">
        <f t="shared" si="12"/>
        <v/>
      </c>
    </row>
    <row r="454" spans="1:9" ht="15.75" thickBot="1">
      <c r="A454" s="122" t="s">
        <v>66</v>
      </c>
      <c r="B454" s="142">
        <f>+B451</f>
        <v>1394717.36</v>
      </c>
      <c r="C454" s="225"/>
      <c r="D454" s="228"/>
      <c r="E454" s="228"/>
      <c r="G454" s="55" t="str">
        <f>IF(A454="Plan",SUMIF('Control de pagos'!B:B,Descripción!B454,'Control de pagos'!D:D),"")</f>
        <v/>
      </c>
      <c r="H454" s="55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6" t="str">
        <f t="shared" si="12"/>
        <v/>
      </c>
    </row>
    <row r="455" spans="1:9" ht="15.75" thickBot="1">
      <c r="A455" s="99"/>
      <c r="B455" s="140"/>
      <c r="C455" s="226"/>
      <c r="D455" s="229"/>
      <c r="E455" s="229"/>
      <c r="G455" s="55" t="str">
        <f>IF(A455="Plan",SUMIF('Control de pagos'!B:B,Descripción!B455,'Control de pagos'!D:D),"")</f>
        <v/>
      </c>
      <c r="H455" s="55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6" t="str">
        <f t="shared" si="12"/>
        <v/>
      </c>
    </row>
    <row r="456" spans="1:9">
      <c r="G456" s="55" t="str">
        <f>IF(A456="Plan",SUMIF('Control de pagos'!B:B,Descripción!B456,'Control de pagos'!D:D),"")</f>
        <v/>
      </c>
      <c r="H456" s="55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6" t="str">
        <f t="shared" si="12"/>
        <v/>
      </c>
    </row>
    <row r="457" spans="1:9">
      <c r="A457" s="45" t="s">
        <v>23</v>
      </c>
      <c r="B457" s="234"/>
      <c r="C457" s="234"/>
      <c r="D457" s="234"/>
      <c r="E457" s="234"/>
      <c r="G457" s="55">
        <f>IF(A457="Plan",SUMIF('Control de pagos'!B:B,Descripción!B457,'Control de pagos'!D:D),"")</f>
        <v>0</v>
      </c>
      <c r="H457" s="55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>0</v>
      </c>
      <c r="I457" s="56">
        <f t="shared" si="12"/>
        <v>0</v>
      </c>
    </row>
    <row r="458" spans="1:9">
      <c r="A458" s="46" t="s">
        <v>67</v>
      </c>
      <c r="B458" s="47">
        <v>44600</v>
      </c>
      <c r="G458" s="55" t="str">
        <f>IF(A458="Plan",SUMIF('Control de pagos'!B:B,Descripción!B458,'Control de pagos'!D:D),"")</f>
        <v/>
      </c>
      <c r="H458" s="55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6" t="str">
        <f t="shared" si="12"/>
        <v/>
      </c>
    </row>
    <row r="459" spans="1:9">
      <c r="A459" s="46" t="s">
        <v>54</v>
      </c>
      <c r="B459" s="48" t="s">
        <v>86</v>
      </c>
      <c r="G459" s="55" t="str">
        <f>IF(A459="Plan",SUMIF('Control de pagos'!B:B,Descripción!B459,'Control de pagos'!D:D),"")</f>
        <v/>
      </c>
      <c r="H459" s="55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6" t="str">
        <f t="shared" si="12"/>
        <v/>
      </c>
    </row>
    <row r="460" spans="1:9">
      <c r="A460" s="46" t="s">
        <v>55</v>
      </c>
      <c r="B460" s="48" t="s">
        <v>87</v>
      </c>
      <c r="G460" s="55" t="str">
        <f>IF(A460="Plan",SUMIF('Control de pagos'!B:B,Descripción!B460,'Control de pagos'!D:D),"")</f>
        <v/>
      </c>
      <c r="H460" s="55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6" t="str">
        <f t="shared" si="12"/>
        <v/>
      </c>
    </row>
    <row r="461" spans="1:9">
      <c r="A461" s="46" t="s">
        <v>56</v>
      </c>
      <c r="B461" s="88" t="s">
        <v>88</v>
      </c>
      <c r="G461" s="55" t="str">
        <f>IF(A461="Plan",SUMIF('Control de pagos'!B:B,Descripción!B461,'Control de pagos'!D:D),"")</f>
        <v/>
      </c>
      <c r="H461" s="55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6" t="str">
        <f t="shared" si="12"/>
        <v/>
      </c>
    </row>
    <row r="462" spans="1:9" ht="15.75" thickBot="1">
      <c r="G462" s="55" t="str">
        <f>IF(A462="Plan",SUMIF('Control de pagos'!B:B,Descripción!B462,'Control de pagos'!D:D),"")</f>
        <v/>
      </c>
      <c r="H462" s="55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6" t="str">
        <f t="shared" si="12"/>
        <v/>
      </c>
    </row>
    <row r="463" spans="1:9" ht="15.75" thickBot="1">
      <c r="A463" s="230" t="s">
        <v>57</v>
      </c>
      <c r="B463" s="230" t="s">
        <v>58</v>
      </c>
      <c r="C463" s="230" t="s">
        <v>59</v>
      </c>
      <c r="D463" s="232" t="s">
        <v>60</v>
      </c>
      <c r="E463" s="233"/>
      <c r="G463" s="55" t="str">
        <f>IF(A463="Plan",SUMIF('Control de pagos'!B:B,Descripción!B463,'Control de pagos'!D:D),"")</f>
        <v/>
      </c>
      <c r="H463" s="55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6" t="str">
        <f t="shared" si="12"/>
        <v/>
      </c>
    </row>
    <row r="464" spans="1:9" ht="15.75" thickBot="1">
      <c r="A464" s="231"/>
      <c r="B464" s="231"/>
      <c r="C464" s="231"/>
      <c r="D464" s="121" t="s">
        <v>61</v>
      </c>
      <c r="E464" s="121" t="s">
        <v>62</v>
      </c>
      <c r="G464" s="55" t="str">
        <f>IF(A464="Plan",SUMIF('Control de pagos'!B:B,Descripción!B464,'Control de pagos'!D:D),"")</f>
        <v/>
      </c>
      <c r="H464" s="55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6" t="str">
        <f t="shared" si="12"/>
        <v/>
      </c>
    </row>
    <row r="465" spans="1:9" ht="15.75" thickBot="1">
      <c r="A465" s="122" t="s">
        <v>63</v>
      </c>
      <c r="B465" s="108">
        <v>1394717.36</v>
      </c>
      <c r="C465" s="224">
        <v>8</v>
      </c>
      <c r="D465" s="227">
        <v>0.03</v>
      </c>
      <c r="E465" s="227">
        <v>0</v>
      </c>
      <c r="G465" s="55" t="str">
        <f>IF(A465="Plan",SUMIF('Control de pagos'!B:B,Descripción!B465,'Control de pagos'!D:D),"")</f>
        <v/>
      </c>
      <c r="H465" s="55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6" t="str">
        <f t="shared" si="12"/>
        <v/>
      </c>
    </row>
    <row r="466" spans="1:9" ht="15.75" thickBot="1">
      <c r="A466" s="122" t="s">
        <v>64</v>
      </c>
      <c r="B466" s="139">
        <v>0</v>
      </c>
      <c r="C466" s="225"/>
      <c r="D466" s="228"/>
      <c r="E466" s="228"/>
      <c r="G466" s="55" t="str">
        <f>IF(A466="Plan",SUMIF('Control de pagos'!B:B,Descripción!B466,'Control de pagos'!D:D),"")</f>
        <v/>
      </c>
      <c r="H466" s="55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6" t="str">
        <f t="shared" si="12"/>
        <v/>
      </c>
    </row>
    <row r="467" spans="1:9" ht="15.75" thickBot="1">
      <c r="A467" s="122" t="s">
        <v>65</v>
      </c>
      <c r="B467" s="140"/>
      <c r="C467" s="225"/>
      <c r="D467" s="228"/>
      <c r="E467" s="228"/>
      <c r="G467" s="55" t="str">
        <f>IF(A467="Plan",SUMIF('Control de pagos'!B:B,Descripción!B467,'Control de pagos'!D:D),"")</f>
        <v/>
      </c>
      <c r="H467" s="55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6" t="str">
        <f t="shared" si="12"/>
        <v/>
      </c>
    </row>
    <row r="468" spans="1:9" ht="15.75" thickBot="1">
      <c r="A468" s="122" t="s">
        <v>66</v>
      </c>
      <c r="B468" s="142">
        <f>+B465</f>
        <v>1394717.36</v>
      </c>
      <c r="C468" s="225"/>
      <c r="D468" s="228"/>
      <c r="E468" s="228"/>
      <c r="G468" s="55" t="str">
        <f>IF(A468="Plan",SUMIF('Control de pagos'!B:B,Descripción!B468,'Control de pagos'!D:D),"")</f>
        <v/>
      </c>
      <c r="H468" s="55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6" t="str">
        <f t="shared" ref="I468:I469" si="13">IF(G468="","",G468-H468)</f>
        <v/>
      </c>
    </row>
    <row r="469" spans="1:9" ht="15.75" thickBot="1">
      <c r="A469" s="99"/>
      <c r="B469" s="140"/>
      <c r="C469" s="226"/>
      <c r="D469" s="229"/>
      <c r="E469" s="229"/>
      <c r="G469" s="55" t="str">
        <f>IF(A469="Plan",SUMIF('Control de pagos'!B:B,Descripción!B469,'Control de pagos'!D:D),"")</f>
        <v/>
      </c>
      <c r="H469" s="55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6" t="str">
        <f t="shared" si="13"/>
        <v/>
      </c>
    </row>
    <row r="470" spans="1:9">
      <c r="G470" s="55" t="str">
        <f>IF(A470="Plan",SUMIF('Control de pagos'!B:B,Descripción!B470,'Control de pagos'!D:D),"")</f>
        <v/>
      </c>
      <c r="H470" s="55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6" t="str">
        <f t="shared" ref="I470:I531" si="14">IF(G470="","",G470-H470)</f>
        <v/>
      </c>
    </row>
    <row r="471" spans="1:9">
      <c r="A471" s="45" t="s">
        <v>23</v>
      </c>
      <c r="B471" s="234"/>
      <c r="C471" s="234"/>
      <c r="D471" s="234"/>
      <c r="E471" s="234"/>
      <c r="G471" s="55">
        <f>IF(A471="Plan",SUMIF('Control de pagos'!B:B,Descripción!B471,'Control de pagos'!D:D),"")</f>
        <v>0</v>
      </c>
      <c r="H471" s="55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>0</v>
      </c>
      <c r="I471" s="56">
        <f t="shared" si="14"/>
        <v>0</v>
      </c>
    </row>
    <row r="472" spans="1:9">
      <c r="A472" s="46" t="s">
        <v>67</v>
      </c>
      <c r="B472" s="47">
        <v>44600</v>
      </c>
      <c r="G472" s="55" t="str">
        <f>IF(A472="Plan",SUMIF('Control de pagos'!B:B,Descripción!B472,'Control de pagos'!D:D),"")</f>
        <v/>
      </c>
      <c r="H472" s="55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6" t="str">
        <f t="shared" si="14"/>
        <v/>
      </c>
    </row>
    <row r="473" spans="1:9">
      <c r="A473" s="46" t="s">
        <v>54</v>
      </c>
      <c r="B473" s="48" t="s">
        <v>86</v>
      </c>
      <c r="G473" s="55" t="str">
        <f>IF(A473="Plan",SUMIF('Control de pagos'!B:B,Descripción!B473,'Control de pagos'!D:D),"")</f>
        <v/>
      </c>
      <c r="H473" s="55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6" t="str">
        <f t="shared" si="14"/>
        <v/>
      </c>
    </row>
    <row r="474" spans="1:9">
      <c r="A474" s="46" t="s">
        <v>55</v>
      </c>
      <c r="B474" s="48" t="s">
        <v>87</v>
      </c>
      <c r="G474" s="55" t="str">
        <f>IF(A474="Plan",SUMIF('Control de pagos'!B:B,Descripción!B474,'Control de pagos'!D:D),"")</f>
        <v/>
      </c>
      <c r="H474" s="55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6" t="str">
        <f t="shared" si="14"/>
        <v/>
      </c>
    </row>
    <row r="475" spans="1:9">
      <c r="A475" s="46" t="s">
        <v>56</v>
      </c>
      <c r="B475" s="88" t="s">
        <v>88</v>
      </c>
      <c r="G475" s="55" t="str">
        <f>IF(A475="Plan",SUMIF('Control de pagos'!B:B,Descripción!B475,'Control de pagos'!D:D),"")</f>
        <v/>
      </c>
      <c r="H475" s="55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6" t="str">
        <f t="shared" si="14"/>
        <v/>
      </c>
    </row>
    <row r="476" spans="1:9" ht="15.75" thickBot="1">
      <c r="G476" s="55" t="str">
        <f>IF(A476="Plan",SUMIF('Control de pagos'!B:B,Descripción!B476,'Control de pagos'!D:D),"")</f>
        <v/>
      </c>
      <c r="H476" s="55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6" t="str">
        <f t="shared" si="14"/>
        <v/>
      </c>
    </row>
    <row r="477" spans="1:9" ht="15.75" thickBot="1">
      <c r="A477" s="230" t="s">
        <v>57</v>
      </c>
      <c r="B477" s="230" t="s">
        <v>58</v>
      </c>
      <c r="C477" s="230" t="s">
        <v>59</v>
      </c>
      <c r="D477" s="232" t="s">
        <v>60</v>
      </c>
      <c r="E477" s="233"/>
      <c r="G477" s="55" t="str">
        <f>IF(A477="Plan",SUMIF('Control de pagos'!B:B,Descripción!B477,'Control de pagos'!D:D),"")</f>
        <v/>
      </c>
      <c r="H477" s="55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6" t="str">
        <f t="shared" si="14"/>
        <v/>
      </c>
    </row>
    <row r="478" spans="1:9" ht="15.75" thickBot="1">
      <c r="A478" s="231"/>
      <c r="B478" s="231"/>
      <c r="C478" s="231"/>
      <c r="D478" s="121" t="s">
        <v>61</v>
      </c>
      <c r="E478" s="121" t="s">
        <v>62</v>
      </c>
      <c r="G478" s="55" t="str">
        <f>IF(A478="Plan",SUMIF('Control de pagos'!B:B,Descripción!B478,'Control de pagos'!D:D),"")</f>
        <v/>
      </c>
      <c r="H478" s="55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6" t="str">
        <f t="shared" si="14"/>
        <v/>
      </c>
    </row>
    <row r="479" spans="1:9" ht="15.75" thickBot="1">
      <c r="A479" s="122" t="s">
        <v>63</v>
      </c>
      <c r="B479" s="108">
        <v>1394717.36</v>
      </c>
      <c r="C479" s="224">
        <v>8</v>
      </c>
      <c r="D479" s="227">
        <v>0.03</v>
      </c>
      <c r="E479" s="227">
        <v>0</v>
      </c>
      <c r="G479" s="55" t="str">
        <f>IF(A479="Plan",SUMIF('Control de pagos'!B:B,Descripción!B479,'Control de pagos'!D:D),"")</f>
        <v/>
      </c>
      <c r="H479" s="55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6" t="str">
        <f t="shared" si="14"/>
        <v/>
      </c>
    </row>
    <row r="480" spans="1:9" ht="15.75" thickBot="1">
      <c r="A480" s="122" t="s">
        <v>64</v>
      </c>
      <c r="B480" s="139">
        <v>0</v>
      </c>
      <c r="C480" s="225"/>
      <c r="D480" s="228"/>
      <c r="E480" s="228"/>
      <c r="G480" s="55" t="str">
        <f>IF(A480="Plan",SUMIF('Control de pagos'!B:B,Descripción!B480,'Control de pagos'!D:D),"")</f>
        <v/>
      </c>
      <c r="H480" s="55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6" t="str">
        <f t="shared" si="14"/>
        <v/>
      </c>
    </row>
    <row r="481" spans="1:9" ht="15.75" thickBot="1">
      <c r="A481" s="122" t="s">
        <v>65</v>
      </c>
      <c r="B481" s="140"/>
      <c r="C481" s="225"/>
      <c r="D481" s="228"/>
      <c r="E481" s="228"/>
      <c r="G481" s="55" t="str">
        <f>IF(A481="Plan",SUMIF('Control de pagos'!B:B,Descripción!B481,'Control de pagos'!D:D),"")</f>
        <v/>
      </c>
      <c r="H481" s="55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6" t="str">
        <f t="shared" si="14"/>
        <v/>
      </c>
    </row>
    <row r="482" spans="1:9" ht="15.75" thickBot="1">
      <c r="A482" s="122" t="s">
        <v>66</v>
      </c>
      <c r="B482" s="142">
        <f>+B479</f>
        <v>1394717.36</v>
      </c>
      <c r="C482" s="225"/>
      <c r="D482" s="228"/>
      <c r="E482" s="228"/>
      <c r="G482" s="55" t="str">
        <f>IF(A482="Plan",SUMIF('Control de pagos'!B:B,Descripción!B482,'Control de pagos'!D:D),"")</f>
        <v/>
      </c>
      <c r="H482" s="55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6" t="str">
        <f t="shared" si="14"/>
        <v/>
      </c>
    </row>
    <row r="483" spans="1:9" ht="15.75" thickBot="1">
      <c r="A483" s="99"/>
      <c r="B483" s="140"/>
      <c r="C483" s="226"/>
      <c r="D483" s="229"/>
      <c r="E483" s="229"/>
      <c r="G483" s="55" t="str">
        <f>IF(A483="Plan",SUMIF('Control de pagos'!B:B,Descripción!B483,'Control de pagos'!D:D),"")</f>
        <v/>
      </c>
      <c r="H483" s="55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6" t="str">
        <f t="shared" si="14"/>
        <v/>
      </c>
    </row>
    <row r="484" spans="1:9">
      <c r="G484" s="55" t="str">
        <f>IF(A484="Plan",SUMIF('Control de pagos'!B:B,Descripción!B484,'Control de pagos'!D:D),"")</f>
        <v/>
      </c>
      <c r="H484" s="55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6" t="str">
        <f t="shared" si="14"/>
        <v/>
      </c>
    </row>
    <row r="485" spans="1:9">
      <c r="A485" s="45" t="s">
        <v>23</v>
      </c>
      <c r="B485" s="234"/>
      <c r="C485" s="234"/>
      <c r="D485" s="234"/>
      <c r="E485" s="234"/>
      <c r="G485" s="55">
        <f>IF(A485="Plan",SUMIF('Control de pagos'!B:B,Descripción!B485,'Control de pagos'!D:D),"")</f>
        <v>0</v>
      </c>
      <c r="H485" s="55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>0</v>
      </c>
      <c r="I485" s="56">
        <f t="shared" si="14"/>
        <v>0</v>
      </c>
    </row>
    <row r="486" spans="1:9">
      <c r="A486" s="46" t="s">
        <v>67</v>
      </c>
      <c r="B486" s="47">
        <v>44600</v>
      </c>
      <c r="G486" s="55" t="str">
        <f>IF(A486="Plan",SUMIF('Control de pagos'!B:B,Descripción!B486,'Control de pagos'!D:D),"")</f>
        <v/>
      </c>
      <c r="H486" s="55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6" t="str">
        <f t="shared" si="14"/>
        <v/>
      </c>
    </row>
    <row r="487" spans="1:9">
      <c r="A487" s="46" t="s">
        <v>54</v>
      </c>
      <c r="B487" s="48" t="s">
        <v>86</v>
      </c>
      <c r="G487" s="55" t="str">
        <f>IF(A487="Plan",SUMIF('Control de pagos'!B:B,Descripción!B487,'Control de pagos'!D:D),"")</f>
        <v/>
      </c>
      <c r="H487" s="55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6" t="str">
        <f t="shared" si="14"/>
        <v/>
      </c>
    </row>
    <row r="488" spans="1:9">
      <c r="A488" s="46" t="s">
        <v>55</v>
      </c>
      <c r="B488" s="48" t="s">
        <v>87</v>
      </c>
      <c r="G488" s="55" t="str">
        <f>IF(A488="Plan",SUMIF('Control de pagos'!B:B,Descripción!B488,'Control de pagos'!D:D),"")</f>
        <v/>
      </c>
      <c r="H488" s="55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6" t="str">
        <f t="shared" si="14"/>
        <v/>
      </c>
    </row>
    <row r="489" spans="1:9">
      <c r="A489" s="46" t="s">
        <v>56</v>
      </c>
      <c r="B489" s="88" t="s">
        <v>88</v>
      </c>
      <c r="G489" s="55" t="str">
        <f>IF(A489="Plan",SUMIF('Control de pagos'!B:B,Descripción!B489,'Control de pagos'!D:D),"")</f>
        <v/>
      </c>
      <c r="H489" s="55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6" t="str">
        <f t="shared" si="14"/>
        <v/>
      </c>
    </row>
    <row r="490" spans="1:9" ht="15.75" thickBot="1">
      <c r="G490" s="55" t="str">
        <f>IF(A490="Plan",SUMIF('Control de pagos'!B:B,Descripción!B490,'Control de pagos'!D:D),"")</f>
        <v/>
      </c>
      <c r="H490" s="55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6" t="str">
        <f t="shared" si="14"/>
        <v/>
      </c>
    </row>
    <row r="491" spans="1:9" ht="15.75" thickBot="1">
      <c r="A491" s="230" t="s">
        <v>57</v>
      </c>
      <c r="B491" s="230" t="s">
        <v>58</v>
      </c>
      <c r="C491" s="230" t="s">
        <v>59</v>
      </c>
      <c r="D491" s="232" t="s">
        <v>60</v>
      </c>
      <c r="E491" s="233"/>
      <c r="G491" s="55" t="str">
        <f>IF(A491="Plan",SUMIF('Control de pagos'!B:B,Descripción!B491,'Control de pagos'!D:D),"")</f>
        <v/>
      </c>
      <c r="H491" s="55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6" t="str">
        <f t="shared" si="14"/>
        <v/>
      </c>
    </row>
    <row r="492" spans="1:9" ht="15.75" thickBot="1">
      <c r="A492" s="231"/>
      <c r="B492" s="231"/>
      <c r="C492" s="231"/>
      <c r="D492" s="121" t="s">
        <v>61</v>
      </c>
      <c r="E492" s="121" t="s">
        <v>62</v>
      </c>
      <c r="G492" s="55" t="str">
        <f>IF(A492="Plan",SUMIF('Control de pagos'!B:B,Descripción!B492,'Control de pagos'!D:D),"")</f>
        <v/>
      </c>
      <c r="H492" s="55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6" t="str">
        <f t="shared" si="14"/>
        <v/>
      </c>
    </row>
    <row r="493" spans="1:9" ht="15.75" thickBot="1">
      <c r="A493" s="122" t="s">
        <v>63</v>
      </c>
      <c r="B493" s="108">
        <v>1394717.36</v>
      </c>
      <c r="C493" s="224">
        <v>8</v>
      </c>
      <c r="D493" s="227">
        <v>0.03</v>
      </c>
      <c r="E493" s="227">
        <v>0</v>
      </c>
      <c r="G493" s="55" t="str">
        <f>IF(A493="Plan",SUMIF('Control de pagos'!B:B,Descripción!B493,'Control de pagos'!D:D),"")</f>
        <v/>
      </c>
      <c r="H493" s="55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6" t="str">
        <f t="shared" si="14"/>
        <v/>
      </c>
    </row>
    <row r="494" spans="1:9" ht="15.75" thickBot="1">
      <c r="A494" s="122" t="s">
        <v>64</v>
      </c>
      <c r="B494" s="139">
        <v>0</v>
      </c>
      <c r="C494" s="225"/>
      <c r="D494" s="228"/>
      <c r="E494" s="228"/>
      <c r="G494" s="55" t="str">
        <f>IF(A494="Plan",SUMIF('Control de pagos'!B:B,Descripción!B494,'Control de pagos'!D:D),"")</f>
        <v/>
      </c>
      <c r="H494" s="55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6" t="str">
        <f t="shared" si="14"/>
        <v/>
      </c>
    </row>
    <row r="495" spans="1:9" ht="15.75" thickBot="1">
      <c r="A495" s="122" t="s">
        <v>65</v>
      </c>
      <c r="B495" s="140"/>
      <c r="C495" s="225"/>
      <c r="D495" s="228"/>
      <c r="E495" s="228"/>
      <c r="G495" s="55" t="str">
        <f>IF(A495="Plan",SUMIF('Control de pagos'!B:B,Descripción!B495,'Control de pagos'!D:D),"")</f>
        <v/>
      </c>
      <c r="H495" s="55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6" t="str">
        <f t="shared" si="14"/>
        <v/>
      </c>
    </row>
    <row r="496" spans="1:9" ht="15.75" thickBot="1">
      <c r="A496" s="122" t="s">
        <v>66</v>
      </c>
      <c r="B496" s="142">
        <f>+B493</f>
        <v>1394717.36</v>
      </c>
      <c r="C496" s="225"/>
      <c r="D496" s="228"/>
      <c r="E496" s="228"/>
      <c r="G496" s="55" t="str">
        <f>IF(A496="Plan",SUMIF('Control de pagos'!B:B,Descripción!B496,'Control de pagos'!D:D),"")</f>
        <v/>
      </c>
      <c r="H496" s="55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6" t="str">
        <f t="shared" si="14"/>
        <v/>
      </c>
    </row>
    <row r="497" spans="1:9" ht="15.75" thickBot="1">
      <c r="A497" s="99"/>
      <c r="B497" s="140"/>
      <c r="C497" s="226"/>
      <c r="D497" s="229"/>
      <c r="E497" s="229"/>
      <c r="G497" s="55" t="str">
        <f>IF(A497="Plan",SUMIF('Control de pagos'!B:B,Descripción!B497,'Control de pagos'!D:D),"")</f>
        <v/>
      </c>
      <c r="H497" s="55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6" t="str">
        <f t="shared" si="14"/>
        <v/>
      </c>
    </row>
    <row r="498" spans="1:9">
      <c r="G498" s="55" t="str">
        <f>IF(A498="Plan",SUMIF('Control de pagos'!B:B,Descripción!B498,'Control de pagos'!D:D),"")</f>
        <v/>
      </c>
      <c r="H498" s="55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6" t="str">
        <f t="shared" si="14"/>
        <v/>
      </c>
    </row>
    <row r="499" spans="1:9">
      <c r="A499" s="45" t="s">
        <v>23</v>
      </c>
      <c r="B499" s="234"/>
      <c r="C499" s="234"/>
      <c r="D499" s="234"/>
      <c r="E499" s="234"/>
      <c r="G499" s="55">
        <f>IF(A499="Plan",SUMIF('Control de pagos'!B:B,Descripción!B499,'Control de pagos'!D:D),"")</f>
        <v>0</v>
      </c>
      <c r="H499" s="55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>0</v>
      </c>
      <c r="I499" s="56">
        <f t="shared" si="14"/>
        <v>0</v>
      </c>
    </row>
    <row r="500" spans="1:9">
      <c r="A500" s="46" t="s">
        <v>67</v>
      </c>
      <c r="B500" s="47">
        <v>44600</v>
      </c>
      <c r="G500" s="55" t="str">
        <f>IF(A500="Plan",SUMIF('Control de pagos'!B:B,Descripción!B500,'Control de pagos'!D:D),"")</f>
        <v/>
      </c>
      <c r="H500" s="55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6" t="str">
        <f t="shared" si="14"/>
        <v/>
      </c>
    </row>
    <row r="501" spans="1:9">
      <c r="A501" s="46" t="s">
        <v>54</v>
      </c>
      <c r="B501" s="48" t="s">
        <v>86</v>
      </c>
      <c r="G501" s="55" t="str">
        <f>IF(A501="Plan",SUMIF('Control de pagos'!B:B,Descripción!B501,'Control de pagos'!D:D),"")</f>
        <v/>
      </c>
      <c r="H501" s="55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6" t="str">
        <f t="shared" si="14"/>
        <v/>
      </c>
    </row>
    <row r="502" spans="1:9">
      <c r="A502" s="46" t="s">
        <v>55</v>
      </c>
      <c r="B502" s="48" t="s">
        <v>87</v>
      </c>
      <c r="G502" s="55" t="str">
        <f>IF(A502="Plan",SUMIF('Control de pagos'!B:B,Descripción!B502,'Control de pagos'!D:D),"")</f>
        <v/>
      </c>
      <c r="H502" s="55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6" t="str">
        <f t="shared" si="14"/>
        <v/>
      </c>
    </row>
    <row r="503" spans="1:9">
      <c r="A503" s="46" t="s">
        <v>56</v>
      </c>
      <c r="B503" s="88" t="s">
        <v>88</v>
      </c>
      <c r="G503" s="55" t="str">
        <f>IF(A503="Plan",SUMIF('Control de pagos'!B:B,Descripción!B503,'Control de pagos'!D:D),"")</f>
        <v/>
      </c>
      <c r="H503" s="55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6" t="str">
        <f t="shared" si="14"/>
        <v/>
      </c>
    </row>
    <row r="504" spans="1:9" ht="15.75" thickBot="1">
      <c r="G504" s="55" t="str">
        <f>IF(A504="Plan",SUMIF('Control de pagos'!B:B,Descripción!B504,'Control de pagos'!D:D),"")</f>
        <v/>
      </c>
      <c r="H504" s="55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6" t="str">
        <f t="shared" si="14"/>
        <v/>
      </c>
    </row>
    <row r="505" spans="1:9" ht="15.75" thickBot="1">
      <c r="A505" s="230" t="s">
        <v>57</v>
      </c>
      <c r="B505" s="230" t="s">
        <v>58</v>
      </c>
      <c r="C505" s="230" t="s">
        <v>59</v>
      </c>
      <c r="D505" s="232" t="s">
        <v>60</v>
      </c>
      <c r="E505" s="233"/>
      <c r="G505" s="55" t="str">
        <f>IF(A505="Plan",SUMIF('Control de pagos'!B:B,Descripción!B505,'Control de pagos'!D:D),"")</f>
        <v/>
      </c>
      <c r="H505" s="55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6" t="str">
        <f t="shared" si="14"/>
        <v/>
      </c>
    </row>
    <row r="506" spans="1:9" ht="15.75" thickBot="1">
      <c r="A506" s="231"/>
      <c r="B506" s="231"/>
      <c r="C506" s="231"/>
      <c r="D506" s="121" t="s">
        <v>61</v>
      </c>
      <c r="E506" s="121" t="s">
        <v>62</v>
      </c>
      <c r="G506" s="55" t="str">
        <f>IF(A506="Plan",SUMIF('Control de pagos'!B:B,Descripción!B506,'Control de pagos'!D:D),"")</f>
        <v/>
      </c>
      <c r="H506" s="55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6" t="str">
        <f t="shared" si="14"/>
        <v/>
      </c>
    </row>
    <row r="507" spans="1:9" ht="15.75" thickBot="1">
      <c r="A507" s="122" t="s">
        <v>63</v>
      </c>
      <c r="B507" s="108">
        <v>1394717.36</v>
      </c>
      <c r="C507" s="224">
        <v>8</v>
      </c>
      <c r="D507" s="227">
        <v>0.03</v>
      </c>
      <c r="E507" s="227">
        <v>0</v>
      </c>
      <c r="G507" s="55" t="str">
        <f>IF(A507="Plan",SUMIF('Control de pagos'!B:B,Descripción!B507,'Control de pagos'!D:D),"")</f>
        <v/>
      </c>
      <c r="H507" s="55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6" t="str">
        <f t="shared" si="14"/>
        <v/>
      </c>
    </row>
    <row r="508" spans="1:9" ht="15.75" thickBot="1">
      <c r="A508" s="122" t="s">
        <v>64</v>
      </c>
      <c r="B508" s="139">
        <v>0</v>
      </c>
      <c r="C508" s="225"/>
      <c r="D508" s="228"/>
      <c r="E508" s="228"/>
      <c r="G508" s="55" t="str">
        <f>IF(A508="Plan",SUMIF('Control de pagos'!B:B,Descripción!B508,'Control de pagos'!D:D),"")</f>
        <v/>
      </c>
      <c r="H508" s="55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6" t="str">
        <f t="shared" si="14"/>
        <v/>
      </c>
    </row>
    <row r="509" spans="1:9" ht="15.75" thickBot="1">
      <c r="A509" s="122" t="s">
        <v>65</v>
      </c>
      <c r="B509" s="140"/>
      <c r="C509" s="225"/>
      <c r="D509" s="228"/>
      <c r="E509" s="228"/>
      <c r="G509" s="55" t="str">
        <f>IF(A509="Plan",SUMIF('Control de pagos'!B:B,Descripción!B509,'Control de pagos'!D:D),"")</f>
        <v/>
      </c>
      <c r="H509" s="55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6" t="str">
        <f t="shared" si="14"/>
        <v/>
      </c>
    </row>
    <row r="510" spans="1:9" ht="15.75" thickBot="1">
      <c r="A510" s="122" t="s">
        <v>66</v>
      </c>
      <c r="B510" s="142">
        <f>+B507</f>
        <v>1394717.36</v>
      </c>
      <c r="C510" s="225"/>
      <c r="D510" s="228"/>
      <c r="E510" s="228"/>
      <c r="G510" s="55" t="str">
        <f>IF(A510="Plan",SUMIF('Control de pagos'!B:B,Descripción!B510,'Control de pagos'!D:D),"")</f>
        <v/>
      </c>
      <c r="H510" s="55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6" t="str">
        <f t="shared" si="14"/>
        <v/>
      </c>
    </row>
    <row r="511" spans="1:9" ht="15.75" thickBot="1">
      <c r="A511" s="99"/>
      <c r="B511" s="140"/>
      <c r="C511" s="226"/>
      <c r="D511" s="229"/>
      <c r="E511" s="229"/>
      <c r="G511" s="55" t="str">
        <f>IF(A511="Plan",SUMIF('Control de pagos'!B:B,Descripción!B511,'Control de pagos'!D:D),"")</f>
        <v/>
      </c>
      <c r="H511" s="55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6" t="str">
        <f t="shared" si="14"/>
        <v/>
      </c>
    </row>
    <row r="512" spans="1:9">
      <c r="G512" s="55" t="str">
        <f>IF(A512="Plan",SUMIF('Control de pagos'!B:B,Descripción!B512,'Control de pagos'!D:D),"")</f>
        <v/>
      </c>
      <c r="H512" s="55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6" t="str">
        <f t="shared" si="14"/>
        <v/>
      </c>
    </row>
    <row r="513" spans="1:9">
      <c r="A513" s="45" t="s">
        <v>23</v>
      </c>
      <c r="B513" s="234"/>
      <c r="C513" s="234"/>
      <c r="D513" s="234"/>
      <c r="E513" s="234"/>
      <c r="G513" s="55">
        <f>IF(A513="Plan",SUMIF('Control de pagos'!B:B,Descripción!B513,'Control de pagos'!D:D),"")</f>
        <v>0</v>
      </c>
      <c r="H513" s="55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>0</v>
      </c>
      <c r="I513" s="56">
        <f t="shared" si="14"/>
        <v>0</v>
      </c>
    </row>
    <row r="514" spans="1:9">
      <c r="A514" s="46" t="s">
        <v>67</v>
      </c>
      <c r="B514" s="47">
        <v>44600</v>
      </c>
      <c r="G514" s="55" t="str">
        <f>IF(A514="Plan",SUMIF('Control de pagos'!B:B,Descripción!B514,'Control de pagos'!D:D),"")</f>
        <v/>
      </c>
      <c r="H514" s="55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6" t="str">
        <f t="shared" si="14"/>
        <v/>
      </c>
    </row>
    <row r="515" spans="1:9">
      <c r="A515" s="46" t="s">
        <v>54</v>
      </c>
      <c r="B515" s="48" t="s">
        <v>86</v>
      </c>
      <c r="G515" s="55" t="str">
        <f>IF(A515="Plan",SUMIF('Control de pagos'!B:B,Descripción!B515,'Control de pagos'!D:D),"")</f>
        <v/>
      </c>
      <c r="H515" s="55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6" t="str">
        <f t="shared" si="14"/>
        <v/>
      </c>
    </row>
    <row r="516" spans="1:9">
      <c r="A516" s="46" t="s">
        <v>55</v>
      </c>
      <c r="B516" s="48" t="s">
        <v>87</v>
      </c>
      <c r="G516" s="55" t="str">
        <f>IF(A516="Plan",SUMIF('Control de pagos'!B:B,Descripción!B516,'Control de pagos'!D:D),"")</f>
        <v/>
      </c>
      <c r="H516" s="55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6" t="str">
        <f t="shared" si="14"/>
        <v/>
      </c>
    </row>
    <row r="517" spans="1:9">
      <c r="A517" s="46" t="s">
        <v>56</v>
      </c>
      <c r="B517" s="88" t="s">
        <v>88</v>
      </c>
      <c r="G517" s="55" t="str">
        <f>IF(A517="Plan",SUMIF('Control de pagos'!B:B,Descripción!B517,'Control de pagos'!D:D),"")</f>
        <v/>
      </c>
      <c r="H517" s="55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6" t="str">
        <f t="shared" si="14"/>
        <v/>
      </c>
    </row>
    <row r="518" spans="1:9" ht="15.75" thickBot="1">
      <c r="G518" s="55" t="str">
        <f>IF(A518="Plan",SUMIF('Control de pagos'!B:B,Descripción!B518,'Control de pagos'!D:D),"")</f>
        <v/>
      </c>
      <c r="H518" s="55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6" t="str">
        <f t="shared" si="14"/>
        <v/>
      </c>
    </row>
    <row r="519" spans="1:9" ht="15.75" thickBot="1">
      <c r="A519" s="230" t="s">
        <v>57</v>
      </c>
      <c r="B519" s="230" t="s">
        <v>58</v>
      </c>
      <c r="C519" s="230" t="s">
        <v>59</v>
      </c>
      <c r="D519" s="232" t="s">
        <v>60</v>
      </c>
      <c r="E519" s="233"/>
      <c r="G519" s="55" t="str">
        <f>IF(A519="Plan",SUMIF('Control de pagos'!B:B,Descripción!B519,'Control de pagos'!D:D),"")</f>
        <v/>
      </c>
      <c r="H519" s="55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6" t="str">
        <f t="shared" si="14"/>
        <v/>
      </c>
    </row>
    <row r="520" spans="1:9" ht="15.75" thickBot="1">
      <c r="A520" s="231"/>
      <c r="B520" s="231"/>
      <c r="C520" s="231"/>
      <c r="D520" s="121" t="s">
        <v>61</v>
      </c>
      <c r="E520" s="121" t="s">
        <v>62</v>
      </c>
      <c r="G520" s="55" t="str">
        <f>IF(A520="Plan",SUMIF('Control de pagos'!B:B,Descripción!B520,'Control de pagos'!D:D),"")</f>
        <v/>
      </c>
      <c r="H520" s="55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6" t="str">
        <f t="shared" si="14"/>
        <v/>
      </c>
    </row>
    <row r="521" spans="1:9" ht="15.75" thickBot="1">
      <c r="A521" s="122" t="s">
        <v>63</v>
      </c>
      <c r="B521" s="108">
        <v>1394717.36</v>
      </c>
      <c r="C521" s="224">
        <v>8</v>
      </c>
      <c r="D521" s="227">
        <v>0.03</v>
      </c>
      <c r="E521" s="227">
        <v>0</v>
      </c>
      <c r="G521" s="55" t="str">
        <f>IF(A521="Plan",SUMIF('Control de pagos'!B:B,Descripción!B521,'Control de pagos'!D:D),"")</f>
        <v/>
      </c>
      <c r="H521" s="55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6" t="str">
        <f t="shared" si="14"/>
        <v/>
      </c>
    </row>
    <row r="522" spans="1:9" ht="15.75" thickBot="1">
      <c r="A522" s="122" t="s">
        <v>64</v>
      </c>
      <c r="B522" s="139">
        <v>0</v>
      </c>
      <c r="C522" s="225"/>
      <c r="D522" s="228"/>
      <c r="E522" s="228"/>
      <c r="G522" s="55" t="str">
        <f>IF(A522="Plan",SUMIF('Control de pagos'!B:B,Descripción!B522,'Control de pagos'!D:D),"")</f>
        <v/>
      </c>
      <c r="H522" s="55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6" t="str">
        <f t="shared" si="14"/>
        <v/>
      </c>
    </row>
    <row r="523" spans="1:9" ht="15.75" thickBot="1">
      <c r="A523" s="122" t="s">
        <v>65</v>
      </c>
      <c r="B523" s="140"/>
      <c r="C523" s="225"/>
      <c r="D523" s="228"/>
      <c r="E523" s="228"/>
      <c r="G523" s="55" t="str">
        <f>IF(A523="Plan",SUMIF('Control de pagos'!B:B,Descripción!B523,'Control de pagos'!D:D),"")</f>
        <v/>
      </c>
      <c r="H523" s="55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6" t="str">
        <f t="shared" si="14"/>
        <v/>
      </c>
    </row>
    <row r="524" spans="1:9" ht="15.75" thickBot="1">
      <c r="A524" s="122" t="s">
        <v>66</v>
      </c>
      <c r="B524" s="142">
        <f>+B521</f>
        <v>1394717.36</v>
      </c>
      <c r="C524" s="225"/>
      <c r="D524" s="228"/>
      <c r="E524" s="228"/>
      <c r="G524" s="55" t="str">
        <f>IF(A524="Plan",SUMIF('Control de pagos'!B:B,Descripción!B524,'Control de pagos'!D:D),"")</f>
        <v/>
      </c>
      <c r="H524" s="55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6" t="str">
        <f t="shared" si="14"/>
        <v/>
      </c>
    </row>
    <row r="525" spans="1:9" ht="15.75" thickBot="1">
      <c r="A525" s="99"/>
      <c r="B525" s="140"/>
      <c r="C525" s="226"/>
      <c r="D525" s="229"/>
      <c r="E525" s="229"/>
      <c r="G525" s="55" t="str">
        <f>IF(A525="Plan",SUMIF('Control de pagos'!B:B,Descripción!B525,'Control de pagos'!D:D),"")</f>
        <v/>
      </c>
      <c r="H525" s="55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6" t="str">
        <f t="shared" si="14"/>
        <v/>
      </c>
    </row>
    <row r="526" spans="1:9">
      <c r="G526" s="55" t="str">
        <f>IF(A526="Plan",SUMIF('Control de pagos'!B:B,Descripción!B526,'Control de pagos'!D:D),"")</f>
        <v/>
      </c>
      <c r="H526" s="55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6" t="str">
        <f t="shared" si="14"/>
        <v/>
      </c>
    </row>
    <row r="527" spans="1:9">
      <c r="A527" s="45" t="s">
        <v>23</v>
      </c>
      <c r="B527" s="234"/>
      <c r="C527" s="234"/>
      <c r="D527" s="234"/>
      <c r="E527" s="234"/>
      <c r="G527" s="55">
        <f>IF(A527="Plan",SUMIF('Control de pagos'!B:B,Descripción!B527,'Control de pagos'!D:D),"")</f>
        <v>0</v>
      </c>
      <c r="H527" s="55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>0</v>
      </c>
      <c r="I527" s="56">
        <f t="shared" si="14"/>
        <v>0</v>
      </c>
    </row>
    <row r="528" spans="1:9">
      <c r="A528" s="46" t="s">
        <v>67</v>
      </c>
      <c r="B528" s="47">
        <v>44600</v>
      </c>
      <c r="G528" s="55" t="str">
        <f>IF(A528="Plan",SUMIF('Control de pagos'!B:B,Descripción!B528,'Control de pagos'!D:D),"")</f>
        <v/>
      </c>
      <c r="H528" s="55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6" t="str">
        <f t="shared" si="14"/>
        <v/>
      </c>
    </row>
    <row r="529" spans="1:9">
      <c r="A529" s="46" t="s">
        <v>54</v>
      </c>
      <c r="B529" s="48" t="s">
        <v>86</v>
      </c>
      <c r="G529" s="55" t="str">
        <f>IF(A529="Plan",SUMIF('Control de pagos'!B:B,Descripción!B529,'Control de pagos'!D:D),"")</f>
        <v/>
      </c>
      <c r="H529" s="55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6" t="str">
        <f t="shared" si="14"/>
        <v/>
      </c>
    </row>
    <row r="530" spans="1:9">
      <c r="A530" s="46" t="s">
        <v>55</v>
      </c>
      <c r="B530" s="48" t="s">
        <v>87</v>
      </c>
      <c r="G530" s="55" t="str">
        <f>IF(A530="Plan",SUMIF('Control de pagos'!B:B,Descripción!B530,'Control de pagos'!D:D),"")</f>
        <v/>
      </c>
      <c r="H530" s="55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6" t="str">
        <f t="shared" si="14"/>
        <v/>
      </c>
    </row>
    <row r="531" spans="1:9">
      <c r="A531" s="46" t="s">
        <v>56</v>
      </c>
      <c r="B531" s="88" t="s">
        <v>88</v>
      </c>
      <c r="G531" s="55" t="str">
        <f>IF(A531="Plan",SUMIF('Control de pagos'!B:B,Descripción!B531,'Control de pagos'!D:D),"")</f>
        <v/>
      </c>
      <c r="H531" s="55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6" t="str">
        <f t="shared" si="14"/>
        <v/>
      </c>
    </row>
    <row r="532" spans="1:9" ht="15.75" thickBot="1">
      <c r="G532" s="55" t="str">
        <f>IF(A532="Plan",SUMIF('Control de pagos'!B:B,Descripción!B532,'Control de pagos'!D:D),"")</f>
        <v/>
      </c>
      <c r="H532" s="55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6" t="str">
        <f t="shared" ref="I532:I539" si="15">IF(G532="","",G532-H532)</f>
        <v/>
      </c>
    </row>
    <row r="533" spans="1:9" ht="15.75" thickBot="1">
      <c r="A533" s="230" t="s">
        <v>57</v>
      </c>
      <c r="B533" s="230" t="s">
        <v>58</v>
      </c>
      <c r="C533" s="230" t="s">
        <v>59</v>
      </c>
      <c r="D533" s="232" t="s">
        <v>60</v>
      </c>
      <c r="E533" s="233"/>
      <c r="G533" s="55" t="str">
        <f>IF(A533="Plan",SUMIF('Control de pagos'!B:B,Descripción!B533,'Control de pagos'!D:D),"")</f>
        <v/>
      </c>
      <c r="H533" s="55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6" t="str">
        <f t="shared" si="15"/>
        <v/>
      </c>
    </row>
    <row r="534" spans="1:9" ht="15.75" thickBot="1">
      <c r="A534" s="231"/>
      <c r="B534" s="231"/>
      <c r="C534" s="231"/>
      <c r="D534" s="121" t="s">
        <v>61</v>
      </c>
      <c r="E534" s="121" t="s">
        <v>62</v>
      </c>
      <c r="G534" s="55" t="str">
        <f>IF(A534="Plan",SUMIF('Control de pagos'!B:B,Descripción!B534,'Control de pagos'!D:D),"")</f>
        <v/>
      </c>
      <c r="H534" s="55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6" t="str">
        <f t="shared" si="15"/>
        <v/>
      </c>
    </row>
    <row r="535" spans="1:9" ht="15.75" thickBot="1">
      <c r="A535" s="122" t="s">
        <v>63</v>
      </c>
      <c r="B535" s="108">
        <v>1394717.36</v>
      </c>
      <c r="C535" s="224">
        <v>8</v>
      </c>
      <c r="D535" s="227">
        <v>0.03</v>
      </c>
      <c r="E535" s="227">
        <v>0</v>
      </c>
      <c r="G535" s="55" t="str">
        <f>IF(A535="Plan",SUMIF('Control de pagos'!B:B,Descripción!B535,'Control de pagos'!D:D),"")</f>
        <v/>
      </c>
      <c r="H535" s="55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6" t="str">
        <f t="shared" si="15"/>
        <v/>
      </c>
    </row>
    <row r="536" spans="1:9" ht="15.75" thickBot="1">
      <c r="A536" s="122" t="s">
        <v>64</v>
      </c>
      <c r="B536" s="139">
        <v>0</v>
      </c>
      <c r="C536" s="225"/>
      <c r="D536" s="228"/>
      <c r="E536" s="228"/>
      <c r="G536" s="55" t="str">
        <f>IF(A536="Plan",SUMIF('Control de pagos'!B:B,Descripción!B536,'Control de pagos'!D:D),"")</f>
        <v/>
      </c>
      <c r="H536" s="55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6" t="str">
        <f t="shared" si="15"/>
        <v/>
      </c>
    </row>
    <row r="537" spans="1:9" ht="15.75" thickBot="1">
      <c r="A537" s="122" t="s">
        <v>65</v>
      </c>
      <c r="B537" s="140"/>
      <c r="C537" s="225"/>
      <c r="D537" s="228"/>
      <c r="E537" s="228"/>
      <c r="G537" s="55" t="str">
        <f>IF(A537="Plan",SUMIF('Control de pagos'!B:B,Descripción!B537,'Control de pagos'!D:D),"")</f>
        <v/>
      </c>
      <c r="H537" s="55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6" t="str">
        <f t="shared" si="15"/>
        <v/>
      </c>
    </row>
    <row r="538" spans="1:9" ht="15.75" thickBot="1">
      <c r="A538" s="122" t="s">
        <v>66</v>
      </c>
      <c r="B538" s="142">
        <f>+B535</f>
        <v>1394717.36</v>
      </c>
      <c r="C538" s="225"/>
      <c r="D538" s="228"/>
      <c r="E538" s="228"/>
      <c r="G538" s="55" t="str">
        <f>IF(A538="Plan",SUMIF('Control de pagos'!B:B,Descripción!B538,'Control de pagos'!D:D),"")</f>
        <v/>
      </c>
      <c r="H538" s="55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6" t="str">
        <f t="shared" si="15"/>
        <v/>
      </c>
    </row>
    <row r="539" spans="1:9" ht="15.75" thickBot="1">
      <c r="A539" s="99"/>
      <c r="B539" s="140"/>
      <c r="C539" s="226"/>
      <c r="D539" s="229"/>
      <c r="E539" s="229"/>
      <c r="G539" s="55" t="str">
        <f>IF(A539="Plan",SUMIF('Control de pagos'!B:B,Descripción!B539,'Control de pagos'!D:D),"")</f>
        <v/>
      </c>
      <c r="H539" s="55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6" t="str">
        <f t="shared" si="15"/>
        <v/>
      </c>
    </row>
    <row r="540" spans="1:9">
      <c r="G540" s="55" t="str">
        <f>IF(A540="Plan",SUMIF('Control de pagos'!B:B,Descripción!B540,'Control de pagos'!D:D),"")</f>
        <v/>
      </c>
      <c r="H540" s="55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6" t="str">
        <f t="shared" ref="I540:I595" si="16">IF(G540="","",G540-H540)</f>
        <v/>
      </c>
    </row>
    <row r="541" spans="1:9">
      <c r="A541" s="45" t="s">
        <v>23</v>
      </c>
      <c r="B541" s="234"/>
      <c r="C541" s="234"/>
      <c r="D541" s="234"/>
      <c r="E541" s="234"/>
      <c r="G541" s="55">
        <f>IF(A541="Plan",SUMIF('Control de pagos'!B:B,Descripción!B541,'Control de pagos'!D:D),"")</f>
        <v>0</v>
      </c>
      <c r="H541" s="55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>0</v>
      </c>
      <c r="I541" s="56">
        <f t="shared" si="16"/>
        <v>0</v>
      </c>
    </row>
    <row r="542" spans="1:9">
      <c r="A542" s="46" t="s">
        <v>67</v>
      </c>
      <c r="B542" s="47">
        <v>44600</v>
      </c>
      <c r="G542" s="55" t="str">
        <f>IF(A542="Plan",SUMIF('Control de pagos'!B:B,Descripción!B542,'Control de pagos'!D:D),"")</f>
        <v/>
      </c>
      <c r="H542" s="55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6" t="str">
        <f t="shared" si="16"/>
        <v/>
      </c>
    </row>
    <row r="543" spans="1:9">
      <c r="A543" s="46" t="s">
        <v>54</v>
      </c>
      <c r="B543" s="48" t="s">
        <v>86</v>
      </c>
      <c r="G543" s="55" t="str">
        <f>IF(A543="Plan",SUMIF('Control de pagos'!B:B,Descripción!B543,'Control de pagos'!D:D),"")</f>
        <v/>
      </c>
      <c r="H543" s="55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6" t="str">
        <f t="shared" si="16"/>
        <v/>
      </c>
    </row>
    <row r="544" spans="1:9">
      <c r="A544" s="46" t="s">
        <v>55</v>
      </c>
      <c r="B544" s="48" t="s">
        <v>87</v>
      </c>
      <c r="G544" s="55" t="str">
        <f>IF(A544="Plan",SUMIF('Control de pagos'!B:B,Descripción!B544,'Control de pagos'!D:D),"")</f>
        <v/>
      </c>
      <c r="H544" s="55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6" t="str">
        <f t="shared" si="16"/>
        <v/>
      </c>
    </row>
    <row r="545" spans="1:9">
      <c r="A545" s="46" t="s">
        <v>56</v>
      </c>
      <c r="B545" s="88" t="s">
        <v>88</v>
      </c>
      <c r="G545" s="55" t="str">
        <f>IF(A545="Plan",SUMIF('Control de pagos'!B:B,Descripción!B545,'Control de pagos'!D:D),"")</f>
        <v/>
      </c>
      <c r="H545" s="55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6" t="str">
        <f t="shared" si="16"/>
        <v/>
      </c>
    </row>
    <row r="546" spans="1:9" ht="15.75" thickBot="1">
      <c r="G546" s="55" t="str">
        <f>IF(A546="Plan",SUMIF('Control de pagos'!B:B,Descripción!B546,'Control de pagos'!D:D),"")</f>
        <v/>
      </c>
      <c r="H546" s="55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6" t="str">
        <f t="shared" si="16"/>
        <v/>
      </c>
    </row>
    <row r="547" spans="1:9" ht="15.75" thickBot="1">
      <c r="A547" s="230" t="s">
        <v>57</v>
      </c>
      <c r="B547" s="230" t="s">
        <v>58</v>
      </c>
      <c r="C547" s="230" t="s">
        <v>59</v>
      </c>
      <c r="D547" s="232" t="s">
        <v>60</v>
      </c>
      <c r="E547" s="233"/>
      <c r="G547" s="55" t="str">
        <f>IF(A547="Plan",SUMIF('Control de pagos'!B:B,Descripción!B547,'Control de pagos'!D:D),"")</f>
        <v/>
      </c>
      <c r="H547" s="55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6" t="str">
        <f t="shared" si="16"/>
        <v/>
      </c>
    </row>
    <row r="548" spans="1:9" ht="15.75" thickBot="1">
      <c r="A548" s="231"/>
      <c r="B548" s="231"/>
      <c r="C548" s="231"/>
      <c r="D548" s="121" t="s">
        <v>61</v>
      </c>
      <c r="E548" s="121" t="s">
        <v>62</v>
      </c>
      <c r="G548" s="55" t="str">
        <f>IF(A548="Plan",SUMIF('Control de pagos'!B:B,Descripción!B548,'Control de pagos'!D:D),"")</f>
        <v/>
      </c>
      <c r="H548" s="55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6" t="str">
        <f t="shared" si="16"/>
        <v/>
      </c>
    </row>
    <row r="549" spans="1:9" ht="15.75" thickBot="1">
      <c r="A549" s="122" t="s">
        <v>63</v>
      </c>
      <c r="B549" s="108">
        <v>1394717.36</v>
      </c>
      <c r="C549" s="224">
        <v>8</v>
      </c>
      <c r="D549" s="227">
        <v>0.03</v>
      </c>
      <c r="E549" s="227">
        <v>0</v>
      </c>
      <c r="G549" s="55" t="str">
        <f>IF(A549="Plan",SUMIF('Control de pagos'!B:B,Descripción!B549,'Control de pagos'!D:D),"")</f>
        <v/>
      </c>
      <c r="H549" s="55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6" t="str">
        <f t="shared" si="16"/>
        <v/>
      </c>
    </row>
    <row r="550" spans="1:9" ht="15.75" thickBot="1">
      <c r="A550" s="122" t="s">
        <v>64</v>
      </c>
      <c r="B550" s="139">
        <v>0</v>
      </c>
      <c r="C550" s="225"/>
      <c r="D550" s="228"/>
      <c r="E550" s="228"/>
      <c r="G550" s="55" t="str">
        <f>IF(A550="Plan",SUMIF('Control de pagos'!B:B,Descripción!B550,'Control de pagos'!D:D),"")</f>
        <v/>
      </c>
      <c r="H550" s="55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6" t="str">
        <f t="shared" si="16"/>
        <v/>
      </c>
    </row>
    <row r="551" spans="1:9" ht="15.75" thickBot="1">
      <c r="A551" s="122" t="s">
        <v>65</v>
      </c>
      <c r="B551" s="140"/>
      <c r="C551" s="225"/>
      <c r="D551" s="228"/>
      <c r="E551" s="228"/>
      <c r="G551" s="55" t="str">
        <f>IF(A551="Plan",SUMIF('Control de pagos'!B:B,Descripción!B551,'Control de pagos'!D:D),"")</f>
        <v/>
      </c>
      <c r="H551" s="55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6" t="str">
        <f t="shared" si="16"/>
        <v/>
      </c>
    </row>
    <row r="552" spans="1:9" ht="15.75" thickBot="1">
      <c r="A552" s="122" t="s">
        <v>66</v>
      </c>
      <c r="B552" s="142">
        <f>+B549</f>
        <v>1394717.36</v>
      </c>
      <c r="C552" s="225"/>
      <c r="D552" s="228"/>
      <c r="E552" s="228"/>
      <c r="G552" s="55" t="str">
        <f>IF(A552="Plan",SUMIF('Control de pagos'!B:B,Descripción!B552,'Control de pagos'!D:D),"")</f>
        <v/>
      </c>
      <c r="H552" s="55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6" t="str">
        <f t="shared" si="16"/>
        <v/>
      </c>
    </row>
    <row r="553" spans="1:9" ht="15.75" thickBot="1">
      <c r="A553" s="99"/>
      <c r="B553" s="140"/>
      <c r="C553" s="226"/>
      <c r="D553" s="229"/>
      <c r="E553" s="229"/>
      <c r="G553" s="55" t="str">
        <f>IF(A553="Plan",SUMIF('Control de pagos'!B:B,Descripción!B553,'Control de pagos'!D:D),"")</f>
        <v/>
      </c>
      <c r="H553" s="55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6" t="str">
        <f t="shared" si="16"/>
        <v/>
      </c>
    </row>
    <row r="554" spans="1:9">
      <c r="G554" s="55" t="str">
        <f>IF(A554="Plan",SUMIF('Control de pagos'!B:B,Descripción!B554,'Control de pagos'!D:D),"")</f>
        <v/>
      </c>
      <c r="H554" s="55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6" t="str">
        <f t="shared" si="16"/>
        <v/>
      </c>
    </row>
    <row r="555" spans="1:9">
      <c r="G555" s="55" t="str">
        <f>IF(A555="Plan",SUMIF('Control de pagos'!B:B,Descripción!B555,'Control de pagos'!D:D),"")</f>
        <v/>
      </c>
      <c r="H555" s="55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6" t="str">
        <f t="shared" si="16"/>
        <v/>
      </c>
    </row>
    <row r="556" spans="1:9">
      <c r="G556" s="55" t="str">
        <f>IF(A556="Plan",SUMIF('Control de pagos'!B:B,Descripción!B556,'Control de pagos'!D:D),"")</f>
        <v/>
      </c>
      <c r="H556" s="55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6" t="str">
        <f t="shared" si="16"/>
        <v/>
      </c>
    </row>
    <row r="557" spans="1:9">
      <c r="G557" s="55" t="str">
        <f>IF(A557="Plan",SUMIF('Control de pagos'!B:B,Descripción!B557,'Control de pagos'!D:D),"")</f>
        <v/>
      </c>
      <c r="H557" s="55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6" t="str">
        <f t="shared" si="16"/>
        <v/>
      </c>
    </row>
    <row r="558" spans="1:9">
      <c r="G558" s="55" t="str">
        <f>IF(A558="Plan",SUMIF('Control de pagos'!B:B,Descripción!B558,'Control de pagos'!D:D),"")</f>
        <v/>
      </c>
      <c r="H558" s="55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6" t="str">
        <f t="shared" si="16"/>
        <v/>
      </c>
    </row>
    <row r="559" spans="1:9">
      <c r="G559" s="55" t="str">
        <f>IF(A559="Plan",SUMIF('Control de pagos'!B:B,Descripción!B559,'Control de pagos'!D:D),"")</f>
        <v/>
      </c>
      <c r="H559" s="55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6" t="str">
        <f t="shared" si="16"/>
        <v/>
      </c>
    </row>
    <row r="560" spans="1:9">
      <c r="G560" s="55" t="str">
        <f>IF(A560="Plan",SUMIF('Control de pagos'!B:B,Descripción!B560,'Control de pagos'!D:D),"")</f>
        <v/>
      </c>
      <c r="H560" s="55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6" t="str">
        <f t="shared" si="16"/>
        <v/>
      </c>
    </row>
    <row r="561" spans="7:9">
      <c r="G561" s="55" t="str">
        <f>IF(A561="Plan",SUMIF('Control de pagos'!B:B,Descripción!B561,'Control de pagos'!D:D),"")</f>
        <v/>
      </c>
      <c r="H561" s="55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6" t="str">
        <f t="shared" si="16"/>
        <v/>
      </c>
    </row>
    <row r="562" spans="7:9">
      <c r="G562" s="55" t="str">
        <f>IF(A562="Plan",SUMIF('Control de pagos'!B:B,Descripción!B562,'Control de pagos'!D:D),"")</f>
        <v/>
      </c>
      <c r="H562" s="55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6" t="str">
        <f t="shared" si="16"/>
        <v/>
      </c>
    </row>
    <row r="563" spans="7:9">
      <c r="G563" s="55" t="str">
        <f>IF(A563="Plan",SUMIF('Control de pagos'!B:B,Descripción!B563,'Control de pagos'!D:D),"")</f>
        <v/>
      </c>
      <c r="H563" s="55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6" t="str">
        <f t="shared" si="16"/>
        <v/>
      </c>
    </row>
    <row r="564" spans="7:9">
      <c r="G564" s="55" t="str">
        <f>IF(A564="Plan",SUMIF('Control de pagos'!B:B,Descripción!B564,'Control de pagos'!D:D),"")</f>
        <v/>
      </c>
      <c r="H564" s="55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6" t="str">
        <f t="shared" si="16"/>
        <v/>
      </c>
    </row>
    <row r="565" spans="7:9">
      <c r="G565" s="55" t="str">
        <f>IF(A565="Plan",SUMIF('Control de pagos'!B:B,Descripción!B565,'Control de pagos'!D:D),"")</f>
        <v/>
      </c>
      <c r="H565" s="55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6" t="str">
        <f t="shared" si="16"/>
        <v/>
      </c>
    </row>
    <row r="566" spans="7:9">
      <c r="G566" s="55" t="str">
        <f>IF(A566="Plan",SUMIF('Control de pagos'!B:B,Descripción!B566,'Control de pagos'!D:D),"")</f>
        <v/>
      </c>
      <c r="H566" s="55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6" t="str">
        <f t="shared" si="16"/>
        <v/>
      </c>
    </row>
    <row r="567" spans="7:9">
      <c r="G567" s="55" t="str">
        <f>IF(A567="Plan",SUMIF('Control de pagos'!B:B,Descripción!B567,'Control de pagos'!D:D),"")</f>
        <v/>
      </c>
      <c r="H567" s="55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6" t="str">
        <f t="shared" si="16"/>
        <v/>
      </c>
    </row>
    <row r="568" spans="7:9">
      <c r="G568" s="55" t="str">
        <f>IF(A568="Plan",SUMIF('Control de pagos'!B:B,Descripción!B568,'Control de pagos'!D:D),"")</f>
        <v/>
      </c>
      <c r="H568" s="55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6" t="str">
        <f t="shared" si="16"/>
        <v/>
      </c>
    </row>
    <row r="569" spans="7:9">
      <c r="G569" s="55" t="str">
        <f>IF(A569="Plan",SUMIF('Control de pagos'!B:B,Descripción!B569,'Control de pagos'!D:D),"")</f>
        <v/>
      </c>
      <c r="H569" s="55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6" t="str">
        <f t="shared" si="16"/>
        <v/>
      </c>
    </row>
    <row r="570" spans="7:9">
      <c r="G570" s="55" t="str">
        <f>IF(A570="Plan",SUMIF('Control de pagos'!B:B,Descripción!B570,'Control de pagos'!D:D),"")</f>
        <v/>
      </c>
      <c r="H570" s="55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6" t="str">
        <f t="shared" si="16"/>
        <v/>
      </c>
    </row>
    <row r="571" spans="7:9">
      <c r="G571" s="55" t="str">
        <f>IF(A571="Plan",SUMIF('Control de pagos'!B:B,Descripción!B571,'Control de pagos'!D:D),"")</f>
        <v/>
      </c>
      <c r="H571" s="55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6" t="str">
        <f t="shared" si="16"/>
        <v/>
      </c>
    </row>
    <row r="572" spans="7:9">
      <c r="G572" s="55" t="str">
        <f>IF(A572="Plan",SUMIF('Control de pagos'!B:B,Descripción!B572,'Control de pagos'!D:D),"")</f>
        <v/>
      </c>
      <c r="H572" s="55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6" t="str">
        <f t="shared" si="16"/>
        <v/>
      </c>
    </row>
    <row r="573" spans="7:9">
      <c r="G573" s="55" t="str">
        <f>IF(A573="Plan",SUMIF('Control de pagos'!B:B,Descripción!B573,'Control de pagos'!D:D),"")</f>
        <v/>
      </c>
      <c r="H573" s="55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6" t="str">
        <f t="shared" si="16"/>
        <v/>
      </c>
    </row>
    <row r="574" spans="7:9">
      <c r="G574" s="55" t="str">
        <f>IF(A574="Plan",SUMIF('Control de pagos'!B:B,Descripción!B574,'Control de pagos'!D:D),"")</f>
        <v/>
      </c>
      <c r="H574" s="55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6" t="str">
        <f t="shared" si="16"/>
        <v/>
      </c>
    </row>
    <row r="575" spans="7:9">
      <c r="G575" s="55" t="str">
        <f>IF(A575="Plan",SUMIF('Control de pagos'!B:B,Descripción!B575,'Control de pagos'!D:D),"")</f>
        <v/>
      </c>
      <c r="H575" s="55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6" t="str">
        <f t="shared" si="16"/>
        <v/>
      </c>
    </row>
    <row r="576" spans="7:9">
      <c r="G576" s="55" t="str">
        <f>IF(A576="Plan",SUMIF('Control de pagos'!B:B,Descripción!B576,'Control de pagos'!D:D),"")</f>
        <v/>
      </c>
      <c r="H576" s="55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6" t="str">
        <f t="shared" si="16"/>
        <v/>
      </c>
    </row>
    <row r="577" spans="7:9">
      <c r="G577" s="55" t="str">
        <f>IF(A577="Plan",SUMIF('Control de pagos'!B:B,Descripción!B577,'Control de pagos'!D:D),"")</f>
        <v/>
      </c>
      <c r="H577" s="55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6" t="str">
        <f t="shared" si="16"/>
        <v/>
      </c>
    </row>
    <row r="578" spans="7:9">
      <c r="G578" s="55" t="str">
        <f>IF(A578="Plan",SUMIF('Control de pagos'!B:B,Descripción!B578,'Control de pagos'!D:D),"")</f>
        <v/>
      </c>
      <c r="H578" s="55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6" t="str">
        <f t="shared" si="16"/>
        <v/>
      </c>
    </row>
    <row r="579" spans="7:9">
      <c r="G579" s="55" t="str">
        <f>IF(A579="Plan",SUMIF('Control de pagos'!B:B,Descripción!B579,'Control de pagos'!D:D),"")</f>
        <v/>
      </c>
      <c r="H579" s="55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6" t="str">
        <f t="shared" si="16"/>
        <v/>
      </c>
    </row>
    <row r="580" spans="7:9">
      <c r="G580" s="55" t="str">
        <f>IF(A580="Plan",SUMIF('Control de pagos'!B:B,Descripción!B580,'Control de pagos'!D:D),"")</f>
        <v/>
      </c>
      <c r="H580" s="55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6" t="str">
        <f t="shared" si="16"/>
        <v/>
      </c>
    </row>
    <row r="581" spans="7:9">
      <c r="G581" s="55" t="str">
        <f>IF(A581="Plan",SUMIF('Control de pagos'!B:B,Descripción!B581,'Control de pagos'!D:D),"")</f>
        <v/>
      </c>
      <c r="H581" s="55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6" t="str">
        <f t="shared" si="16"/>
        <v/>
      </c>
    </row>
    <row r="582" spans="7:9">
      <c r="G582" s="55" t="str">
        <f>IF(A582="Plan",SUMIF('Control de pagos'!B:B,Descripción!B582,'Control de pagos'!D:D),"")</f>
        <v/>
      </c>
      <c r="H582" s="55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6" t="str">
        <f t="shared" si="16"/>
        <v/>
      </c>
    </row>
    <row r="583" spans="7:9">
      <c r="G583" s="55" t="str">
        <f>IF(A583="Plan",SUMIF('Control de pagos'!B:B,Descripción!B583,'Control de pagos'!D:D),"")</f>
        <v/>
      </c>
      <c r="H583" s="55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6" t="str">
        <f t="shared" si="16"/>
        <v/>
      </c>
    </row>
    <row r="584" spans="7:9">
      <c r="G584" s="55" t="str">
        <f>IF(A584="Plan",SUMIF('Control de pagos'!B:B,Descripción!B584,'Control de pagos'!D:D),"")</f>
        <v/>
      </c>
      <c r="H584" s="55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6" t="str">
        <f t="shared" si="16"/>
        <v/>
      </c>
    </row>
    <row r="585" spans="7:9">
      <c r="G585" s="55" t="str">
        <f>IF(A585="Plan",SUMIF('Control de pagos'!B:B,Descripción!B585,'Control de pagos'!D:D),"")</f>
        <v/>
      </c>
      <c r="H585" s="55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6" t="str">
        <f t="shared" si="16"/>
        <v/>
      </c>
    </row>
    <row r="586" spans="7:9">
      <c r="G586" s="55" t="str">
        <f>IF(A586="Plan",SUMIF('Control de pagos'!B:B,Descripción!B586,'Control de pagos'!D:D),"")</f>
        <v/>
      </c>
      <c r="H586" s="55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6" t="str">
        <f t="shared" si="16"/>
        <v/>
      </c>
    </row>
    <row r="587" spans="7:9">
      <c r="G587" s="55" t="str">
        <f>IF(A587="Plan",SUMIF('Control de pagos'!B:B,Descripción!B587,'Control de pagos'!D:D),"")</f>
        <v/>
      </c>
      <c r="H587" s="55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6" t="str">
        <f t="shared" si="16"/>
        <v/>
      </c>
    </row>
    <row r="588" spans="7:9">
      <c r="G588" s="55" t="str">
        <f>IF(A588="Plan",SUMIF('Control de pagos'!B:B,Descripción!B588,'Control de pagos'!D:D),"")</f>
        <v/>
      </c>
      <c r="H588" s="55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6" t="str">
        <f t="shared" si="16"/>
        <v/>
      </c>
    </row>
    <row r="589" spans="7:9">
      <c r="G589" s="55" t="str">
        <f>IF(A589="Plan",SUMIF('Control de pagos'!B:B,Descripción!B589,'Control de pagos'!D:D),"")</f>
        <v/>
      </c>
      <c r="H589" s="55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6" t="str">
        <f t="shared" si="16"/>
        <v/>
      </c>
    </row>
    <row r="590" spans="7:9">
      <c r="G590" s="55" t="str">
        <f>IF(A590="Plan",SUMIF('Control de pagos'!B:B,Descripción!B590,'Control de pagos'!D:D),"")</f>
        <v/>
      </c>
      <c r="H590" s="55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6" t="str">
        <f t="shared" si="16"/>
        <v/>
      </c>
    </row>
    <row r="591" spans="7:9">
      <c r="G591" s="55" t="str">
        <f>IF(A591="Plan",SUMIF('Control de pagos'!B:B,Descripción!B591,'Control de pagos'!D:D),"")</f>
        <v/>
      </c>
      <c r="H591" s="55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6" t="str">
        <f t="shared" si="16"/>
        <v/>
      </c>
    </row>
    <row r="592" spans="7:9">
      <c r="G592" s="55" t="str">
        <f>IF(A592="Plan",SUMIF('Control de pagos'!B:B,Descripción!B592,'Control de pagos'!D:D),"")</f>
        <v/>
      </c>
      <c r="H592" s="55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6" t="str">
        <f t="shared" si="16"/>
        <v/>
      </c>
    </row>
    <row r="593" spans="7:9">
      <c r="G593" s="55" t="str">
        <f>IF(A593="Plan",SUMIF('Control de pagos'!B:B,Descripción!B593,'Control de pagos'!D:D),"")</f>
        <v/>
      </c>
      <c r="H593" s="55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6" t="str">
        <f t="shared" si="16"/>
        <v/>
      </c>
    </row>
    <row r="594" spans="7:9">
      <c r="G594" s="55" t="str">
        <f>IF(A594="Plan",SUMIF('Control de pagos'!B:B,Descripción!B594,'Control de pagos'!D:D),"")</f>
        <v/>
      </c>
      <c r="H594" s="55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6" t="str">
        <f t="shared" si="16"/>
        <v/>
      </c>
    </row>
    <row r="595" spans="7:9">
      <c r="G595" s="55" t="str">
        <f>IF(A595="Plan",SUMIF('Control de pagos'!B:B,Descripción!B595,'Control de pagos'!D:D),"")</f>
        <v/>
      </c>
      <c r="H595" s="55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6" t="str">
        <f t="shared" si="16"/>
        <v/>
      </c>
    </row>
    <row r="596" spans="7:9">
      <c r="G596" s="55" t="str">
        <f>IF(A596="Plan",SUMIF('Control de pagos'!B:B,Descripción!B596,'Control de pagos'!D:D),"")</f>
        <v/>
      </c>
      <c r="H596" s="55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6" t="str">
        <f t="shared" ref="I596:I659" si="17">IF(G596="","",G596-H596)</f>
        <v/>
      </c>
    </row>
    <row r="597" spans="7:9">
      <c r="G597" s="55" t="str">
        <f>IF(A597="Plan",SUMIF('Control de pagos'!B:B,Descripción!B597,'Control de pagos'!D:D),"")</f>
        <v/>
      </c>
      <c r="H597" s="55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6" t="str">
        <f t="shared" si="17"/>
        <v/>
      </c>
    </row>
    <row r="598" spans="7:9">
      <c r="G598" s="55" t="str">
        <f>IF(A598="Plan",SUMIF('Control de pagos'!B:B,Descripción!B598,'Control de pagos'!D:D),"")</f>
        <v/>
      </c>
      <c r="H598" s="55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6" t="str">
        <f t="shared" si="17"/>
        <v/>
      </c>
    </row>
    <row r="599" spans="7:9">
      <c r="G599" s="55" t="str">
        <f>IF(A599="Plan",SUMIF('Control de pagos'!B:B,Descripción!B599,'Control de pagos'!D:D),"")</f>
        <v/>
      </c>
      <c r="H599" s="55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6" t="str">
        <f t="shared" si="17"/>
        <v/>
      </c>
    </row>
    <row r="600" spans="7:9">
      <c r="G600" s="55" t="str">
        <f>IF(A600="Plan",SUMIF('Control de pagos'!B:B,Descripción!B600,'Control de pagos'!D:D),"")</f>
        <v/>
      </c>
      <c r="H600" s="55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6" t="str">
        <f t="shared" si="17"/>
        <v/>
      </c>
    </row>
    <row r="601" spans="7:9">
      <c r="G601" s="55" t="str">
        <f>IF(A601="Plan",SUMIF('Control de pagos'!B:B,Descripción!B601,'Control de pagos'!D:D),"")</f>
        <v/>
      </c>
      <c r="H601" s="55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6" t="str">
        <f t="shared" si="17"/>
        <v/>
      </c>
    </row>
    <row r="602" spans="7:9">
      <c r="G602" s="55" t="str">
        <f>IF(A602="Plan",SUMIF('Control de pagos'!B:B,Descripción!B602,'Control de pagos'!D:D),"")</f>
        <v/>
      </c>
      <c r="H602" s="55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6" t="str">
        <f t="shared" si="17"/>
        <v/>
      </c>
    </row>
    <row r="603" spans="7:9">
      <c r="G603" s="55" t="str">
        <f>IF(A603="Plan",SUMIF('Control de pagos'!B:B,Descripción!B603,'Control de pagos'!D:D),"")</f>
        <v/>
      </c>
      <c r="H603" s="55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6" t="str">
        <f t="shared" si="17"/>
        <v/>
      </c>
    </row>
    <row r="604" spans="7:9">
      <c r="G604" s="55" t="str">
        <f>IF(A604="Plan",SUMIF('Control de pagos'!B:B,Descripción!B604,'Control de pagos'!D:D),"")</f>
        <v/>
      </c>
      <c r="H604" s="55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6" t="str">
        <f t="shared" si="17"/>
        <v/>
      </c>
    </row>
    <row r="605" spans="7:9">
      <c r="G605" s="55" t="str">
        <f>IF(A605="Plan",SUMIF('Control de pagos'!B:B,Descripción!B605,'Control de pagos'!D:D),"")</f>
        <v/>
      </c>
      <c r="H605" s="55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6" t="str">
        <f t="shared" si="17"/>
        <v/>
      </c>
    </row>
    <row r="606" spans="7:9">
      <c r="G606" s="55" t="str">
        <f>IF(A606="Plan",SUMIF('Control de pagos'!B:B,Descripción!B606,'Control de pagos'!D:D),"")</f>
        <v/>
      </c>
      <c r="H606" s="55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6" t="str">
        <f t="shared" si="17"/>
        <v/>
      </c>
    </row>
    <row r="607" spans="7:9">
      <c r="G607" s="55" t="str">
        <f>IF(A607="Plan",SUMIF('Control de pagos'!B:B,Descripción!B607,'Control de pagos'!D:D),"")</f>
        <v/>
      </c>
      <c r="H607" s="55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6" t="str">
        <f t="shared" si="17"/>
        <v/>
      </c>
    </row>
    <row r="608" spans="7:9">
      <c r="G608" s="55" t="str">
        <f>IF(A608="Plan",SUMIF('Control de pagos'!B:B,Descripción!B608,'Control de pagos'!D:D),"")</f>
        <v/>
      </c>
      <c r="H608" s="55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6" t="str">
        <f t="shared" si="17"/>
        <v/>
      </c>
    </row>
    <row r="609" spans="7:9">
      <c r="G609" s="55" t="str">
        <f>IF(A609="Plan",SUMIF('Control de pagos'!B:B,Descripción!B609,'Control de pagos'!D:D),"")</f>
        <v/>
      </c>
      <c r="H609" s="55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6" t="str">
        <f t="shared" si="17"/>
        <v/>
      </c>
    </row>
    <row r="610" spans="7:9">
      <c r="G610" s="55" t="str">
        <f>IF(A610="Plan",SUMIF('Control de pagos'!B:B,Descripción!B610,'Control de pagos'!D:D),"")</f>
        <v/>
      </c>
      <c r="H610" s="55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6" t="str">
        <f t="shared" si="17"/>
        <v/>
      </c>
    </row>
    <row r="611" spans="7:9">
      <c r="G611" s="55" t="str">
        <f>IF(A611="Plan",SUMIF('Control de pagos'!B:B,Descripción!B611,'Control de pagos'!D:D),"")</f>
        <v/>
      </c>
      <c r="H611" s="55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6" t="str">
        <f t="shared" si="17"/>
        <v/>
      </c>
    </row>
    <row r="612" spans="7:9">
      <c r="G612" s="55" t="str">
        <f>IF(A612="Plan",SUMIF('Control de pagos'!B:B,Descripción!B612,'Control de pagos'!D:D),"")</f>
        <v/>
      </c>
      <c r="H612" s="55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6" t="str">
        <f t="shared" si="17"/>
        <v/>
      </c>
    </row>
    <row r="613" spans="7:9">
      <c r="G613" s="55" t="str">
        <f>IF(A613="Plan",SUMIF('Control de pagos'!B:B,Descripción!B613,'Control de pagos'!D:D),"")</f>
        <v/>
      </c>
      <c r="H613" s="55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6" t="str">
        <f t="shared" si="17"/>
        <v/>
      </c>
    </row>
    <row r="614" spans="7:9">
      <c r="G614" s="55" t="str">
        <f>IF(A614="Plan",SUMIF('Control de pagos'!B:B,Descripción!B614,'Control de pagos'!D:D),"")</f>
        <v/>
      </c>
      <c r="H614" s="55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6" t="str">
        <f t="shared" si="17"/>
        <v/>
      </c>
    </row>
    <row r="615" spans="7:9">
      <c r="G615" s="55" t="str">
        <f>IF(A615="Plan",SUMIF('Control de pagos'!B:B,Descripción!B615,'Control de pagos'!D:D),"")</f>
        <v/>
      </c>
      <c r="H615" s="55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6" t="str">
        <f t="shared" si="17"/>
        <v/>
      </c>
    </row>
    <row r="616" spans="7:9">
      <c r="G616" s="55" t="str">
        <f>IF(A616="Plan",SUMIF('Control de pagos'!B:B,Descripción!B616,'Control de pagos'!D:D),"")</f>
        <v/>
      </c>
      <c r="H616" s="55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6" t="str">
        <f t="shared" si="17"/>
        <v/>
      </c>
    </row>
    <row r="617" spans="7:9">
      <c r="G617" s="55" t="str">
        <f>IF(A617="Plan",SUMIF('Control de pagos'!B:B,Descripción!B617,'Control de pagos'!D:D),"")</f>
        <v/>
      </c>
      <c r="H617" s="55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6" t="str">
        <f t="shared" si="17"/>
        <v/>
      </c>
    </row>
    <row r="618" spans="7:9">
      <c r="G618" s="55" t="str">
        <f>IF(A618="Plan",SUMIF('Control de pagos'!B:B,Descripción!B618,'Control de pagos'!D:D),"")</f>
        <v/>
      </c>
      <c r="H618" s="55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6" t="str">
        <f t="shared" si="17"/>
        <v/>
      </c>
    </row>
    <row r="619" spans="7:9">
      <c r="G619" s="55" t="str">
        <f>IF(A619="Plan",SUMIF('Control de pagos'!B:B,Descripción!B619,'Control de pagos'!D:D),"")</f>
        <v/>
      </c>
      <c r="H619" s="55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6" t="str">
        <f t="shared" si="17"/>
        <v/>
      </c>
    </row>
    <row r="620" spans="7:9">
      <c r="G620" s="55" t="str">
        <f>IF(A620="Plan",SUMIF('Control de pagos'!B:B,Descripción!B620,'Control de pagos'!D:D),"")</f>
        <v/>
      </c>
      <c r="H620" s="55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6" t="str">
        <f t="shared" si="17"/>
        <v/>
      </c>
    </row>
    <row r="621" spans="7:9">
      <c r="G621" s="55" t="str">
        <f>IF(A621="Plan",SUMIF('Control de pagos'!B:B,Descripción!B621,'Control de pagos'!D:D),"")</f>
        <v/>
      </c>
      <c r="H621" s="55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6" t="str">
        <f t="shared" si="17"/>
        <v/>
      </c>
    </row>
    <row r="622" spans="7:9">
      <c r="G622" s="55" t="str">
        <f>IF(A622="Plan",SUMIF('Control de pagos'!B:B,Descripción!B622,'Control de pagos'!D:D),"")</f>
        <v/>
      </c>
      <c r="H622" s="55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6" t="str">
        <f t="shared" si="17"/>
        <v/>
      </c>
    </row>
    <row r="623" spans="7:9">
      <c r="G623" s="55" t="str">
        <f>IF(A623="Plan",SUMIF('Control de pagos'!B:B,Descripción!B623,'Control de pagos'!D:D),"")</f>
        <v/>
      </c>
      <c r="H623" s="55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6" t="str">
        <f t="shared" si="17"/>
        <v/>
      </c>
    </row>
    <row r="624" spans="7:9">
      <c r="G624" s="55" t="str">
        <f>IF(A624="Plan",SUMIF('Control de pagos'!B:B,Descripción!B624,'Control de pagos'!D:D),"")</f>
        <v/>
      </c>
      <c r="H624" s="55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6" t="str">
        <f t="shared" si="17"/>
        <v/>
      </c>
    </row>
    <row r="625" spans="7:9">
      <c r="G625" s="55" t="str">
        <f>IF(A625="Plan",SUMIF('Control de pagos'!B:B,Descripción!B625,'Control de pagos'!D:D),"")</f>
        <v/>
      </c>
      <c r="H625" s="55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6" t="str">
        <f t="shared" si="17"/>
        <v/>
      </c>
    </row>
    <row r="626" spans="7:9">
      <c r="G626" s="55" t="str">
        <f>IF(A626="Plan",SUMIF('Control de pagos'!B:B,Descripción!B626,'Control de pagos'!D:D),"")</f>
        <v/>
      </c>
      <c r="H626" s="55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6" t="str">
        <f t="shared" si="17"/>
        <v/>
      </c>
    </row>
    <row r="627" spans="7:9">
      <c r="G627" s="55" t="str">
        <f>IF(A627="Plan",SUMIF('Control de pagos'!B:B,Descripción!B627,'Control de pagos'!D:D),"")</f>
        <v/>
      </c>
      <c r="H627" s="55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6" t="str">
        <f t="shared" si="17"/>
        <v/>
      </c>
    </row>
    <row r="628" spans="7:9">
      <c r="G628" s="55" t="str">
        <f>IF(A628="Plan",SUMIF('Control de pagos'!B:B,Descripción!B628,'Control de pagos'!D:D),"")</f>
        <v/>
      </c>
      <c r="H628" s="55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6" t="str">
        <f t="shared" si="17"/>
        <v/>
      </c>
    </row>
    <row r="629" spans="7:9">
      <c r="G629" s="55" t="str">
        <f>IF(A629="Plan",SUMIF('Control de pagos'!B:B,Descripción!B629,'Control de pagos'!D:D),"")</f>
        <v/>
      </c>
      <c r="H629" s="55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6" t="str">
        <f t="shared" si="17"/>
        <v/>
      </c>
    </row>
    <row r="630" spans="7:9">
      <c r="G630" s="55" t="str">
        <f>IF(A630="Plan",SUMIF('Control de pagos'!B:B,Descripción!B630,'Control de pagos'!D:D),"")</f>
        <v/>
      </c>
      <c r="H630" s="55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6" t="str">
        <f t="shared" si="17"/>
        <v/>
      </c>
    </row>
    <row r="631" spans="7:9">
      <c r="G631" s="55" t="str">
        <f>IF(A631="Plan",SUMIF('Control de pagos'!B:B,Descripción!B631,'Control de pagos'!D:D),"")</f>
        <v/>
      </c>
      <c r="H631" s="55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6" t="str">
        <f t="shared" si="17"/>
        <v/>
      </c>
    </row>
    <row r="632" spans="7:9">
      <c r="G632" s="55" t="str">
        <f>IF(A632="Plan",SUMIF('Control de pagos'!B:B,Descripción!B632,'Control de pagos'!D:D),"")</f>
        <v/>
      </c>
      <c r="H632" s="55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6" t="str">
        <f t="shared" si="17"/>
        <v/>
      </c>
    </row>
    <row r="633" spans="7:9">
      <c r="G633" s="55" t="str">
        <f>IF(A633="Plan",SUMIF('Control de pagos'!B:B,Descripción!B633,'Control de pagos'!D:D),"")</f>
        <v/>
      </c>
      <c r="H633" s="55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6" t="str">
        <f t="shared" si="17"/>
        <v/>
      </c>
    </row>
    <row r="634" spans="7:9">
      <c r="G634" s="55" t="str">
        <f>IF(A634="Plan",SUMIF('Control de pagos'!B:B,Descripción!B634,'Control de pagos'!D:D),"")</f>
        <v/>
      </c>
      <c r="H634" s="55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6" t="str">
        <f t="shared" si="17"/>
        <v/>
      </c>
    </row>
    <row r="635" spans="7:9">
      <c r="G635" s="55" t="str">
        <f>IF(A635="Plan",SUMIF('Control de pagos'!B:B,Descripción!B635,'Control de pagos'!D:D),"")</f>
        <v/>
      </c>
      <c r="H635" s="55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6" t="str">
        <f t="shared" si="17"/>
        <v/>
      </c>
    </row>
    <row r="636" spans="7:9">
      <c r="G636" s="55" t="str">
        <f>IF(A636="Plan",SUMIF('Control de pagos'!B:B,Descripción!B636,'Control de pagos'!D:D),"")</f>
        <v/>
      </c>
      <c r="H636" s="55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6" t="str">
        <f t="shared" si="17"/>
        <v/>
      </c>
    </row>
    <row r="637" spans="7:9">
      <c r="G637" s="55" t="str">
        <f>IF(A637="Plan",SUMIF('Control de pagos'!B:B,Descripción!B637,'Control de pagos'!D:D),"")</f>
        <v/>
      </c>
      <c r="H637" s="55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6" t="str">
        <f t="shared" si="17"/>
        <v/>
      </c>
    </row>
    <row r="638" spans="7:9">
      <c r="G638" s="55" t="str">
        <f>IF(A638="Plan",SUMIF('Control de pagos'!B:B,Descripción!B638,'Control de pagos'!D:D),"")</f>
        <v/>
      </c>
      <c r="H638" s="55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6" t="str">
        <f t="shared" si="17"/>
        <v/>
      </c>
    </row>
    <row r="639" spans="7:9">
      <c r="G639" s="55" t="str">
        <f>IF(A639="Plan",SUMIF('Control de pagos'!B:B,Descripción!B639,'Control de pagos'!D:D),"")</f>
        <v/>
      </c>
      <c r="H639" s="55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6" t="str">
        <f t="shared" si="17"/>
        <v/>
      </c>
    </row>
    <row r="640" spans="7:9">
      <c r="G640" s="55" t="str">
        <f>IF(A640="Plan",SUMIF('Control de pagos'!B:B,Descripción!B640,'Control de pagos'!D:D),"")</f>
        <v/>
      </c>
      <c r="H640" s="55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6" t="str">
        <f t="shared" si="17"/>
        <v/>
      </c>
    </row>
    <row r="641" spans="7:9">
      <c r="G641" s="55" t="str">
        <f>IF(A641="Plan",SUMIF('Control de pagos'!B:B,Descripción!B641,'Control de pagos'!D:D),"")</f>
        <v/>
      </c>
      <c r="H641" s="55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6" t="str">
        <f t="shared" si="17"/>
        <v/>
      </c>
    </row>
    <row r="642" spans="7:9">
      <c r="G642" s="55" t="str">
        <f>IF(A642="Plan",SUMIF('Control de pagos'!B:B,Descripción!B642,'Control de pagos'!D:D),"")</f>
        <v/>
      </c>
      <c r="H642" s="55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6" t="str">
        <f t="shared" si="17"/>
        <v/>
      </c>
    </row>
    <row r="643" spans="7:9">
      <c r="G643" s="55" t="str">
        <f>IF(A643="Plan",SUMIF('Control de pagos'!B:B,Descripción!B643,'Control de pagos'!D:D),"")</f>
        <v/>
      </c>
      <c r="H643" s="55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6" t="str">
        <f t="shared" si="17"/>
        <v/>
      </c>
    </row>
    <row r="644" spans="7:9">
      <c r="G644" s="55" t="str">
        <f>IF(A644="Plan",SUMIF('Control de pagos'!B:B,Descripción!B644,'Control de pagos'!D:D),"")</f>
        <v/>
      </c>
      <c r="H644" s="55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6" t="str">
        <f t="shared" si="17"/>
        <v/>
      </c>
    </row>
    <row r="645" spans="7:9">
      <c r="G645" s="55" t="str">
        <f>IF(A645="Plan",SUMIF('Control de pagos'!B:B,Descripción!B645,'Control de pagos'!D:D),"")</f>
        <v/>
      </c>
      <c r="H645" s="55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6" t="str">
        <f t="shared" si="17"/>
        <v/>
      </c>
    </row>
    <row r="646" spans="7:9">
      <c r="G646" s="55" t="str">
        <f>IF(A646="Plan",SUMIF('Control de pagos'!B:B,Descripción!B646,'Control de pagos'!D:D),"")</f>
        <v/>
      </c>
      <c r="H646" s="55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6" t="str">
        <f t="shared" si="17"/>
        <v/>
      </c>
    </row>
    <row r="647" spans="7:9">
      <c r="G647" s="55" t="str">
        <f>IF(A647="Plan",SUMIF('Control de pagos'!B:B,Descripción!B647,'Control de pagos'!D:D),"")</f>
        <v/>
      </c>
      <c r="H647" s="55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6" t="str">
        <f t="shared" si="17"/>
        <v/>
      </c>
    </row>
    <row r="648" spans="7:9">
      <c r="G648" s="55" t="str">
        <f>IF(A648="Plan",SUMIF('Control de pagos'!B:B,Descripción!B648,'Control de pagos'!D:D),"")</f>
        <v/>
      </c>
      <c r="H648" s="55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6" t="str">
        <f t="shared" si="17"/>
        <v/>
      </c>
    </row>
    <row r="649" spans="7:9">
      <c r="G649" s="55" t="str">
        <f>IF(A649="Plan",SUMIF('Control de pagos'!B:B,Descripción!B649,'Control de pagos'!D:D),"")</f>
        <v/>
      </c>
      <c r="H649" s="55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6" t="str">
        <f t="shared" si="17"/>
        <v/>
      </c>
    </row>
    <row r="650" spans="7:9">
      <c r="G650" s="55" t="str">
        <f>IF(A650="Plan",SUMIF('Control de pagos'!B:B,Descripción!B650,'Control de pagos'!D:D),"")</f>
        <v/>
      </c>
      <c r="H650" s="55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6" t="str">
        <f t="shared" si="17"/>
        <v/>
      </c>
    </row>
    <row r="651" spans="7:9">
      <c r="G651" s="55" t="str">
        <f>IF(A651="Plan",SUMIF('Control de pagos'!B:B,Descripción!B651,'Control de pagos'!D:D),"")</f>
        <v/>
      </c>
      <c r="H651" s="55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6" t="str">
        <f t="shared" si="17"/>
        <v/>
      </c>
    </row>
    <row r="652" spans="7:9">
      <c r="G652" s="55" t="str">
        <f>IF(A652="Plan",SUMIF('Control de pagos'!B:B,Descripción!B652,'Control de pagos'!D:D),"")</f>
        <v/>
      </c>
      <c r="H652" s="55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6" t="str">
        <f t="shared" si="17"/>
        <v/>
      </c>
    </row>
    <row r="653" spans="7:9">
      <c r="G653" s="55" t="str">
        <f>IF(A653="Plan",SUMIF('Control de pagos'!B:B,Descripción!B653,'Control de pagos'!D:D),"")</f>
        <v/>
      </c>
      <c r="H653" s="55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6" t="str">
        <f t="shared" si="17"/>
        <v/>
      </c>
    </row>
    <row r="654" spans="7:9">
      <c r="G654" s="55" t="str">
        <f>IF(A654="Plan",SUMIF('Control de pagos'!B:B,Descripción!B654,'Control de pagos'!D:D),"")</f>
        <v/>
      </c>
      <c r="H654" s="55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6" t="str">
        <f t="shared" si="17"/>
        <v/>
      </c>
    </row>
    <row r="655" spans="7:9">
      <c r="G655" s="55" t="str">
        <f>IF(A655="Plan",SUMIF('Control de pagos'!B:B,Descripción!B655,'Control de pagos'!D:D),"")</f>
        <v/>
      </c>
      <c r="H655" s="55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6" t="str">
        <f t="shared" si="17"/>
        <v/>
      </c>
    </row>
    <row r="656" spans="7:9">
      <c r="G656" s="55" t="str">
        <f>IF(A656="Plan",SUMIF('Control de pagos'!B:B,Descripción!B656,'Control de pagos'!D:D),"")</f>
        <v/>
      </c>
      <c r="H656" s="55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6" t="str">
        <f t="shared" si="17"/>
        <v/>
      </c>
    </row>
    <row r="657" spans="7:9">
      <c r="G657" s="55" t="str">
        <f>IF(A657="Plan",SUMIF('Control de pagos'!B:B,Descripción!B657,'Control de pagos'!D:D),"")</f>
        <v/>
      </c>
      <c r="H657" s="55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6" t="str">
        <f t="shared" si="17"/>
        <v/>
      </c>
    </row>
    <row r="658" spans="7:9">
      <c r="G658" s="55" t="str">
        <f>IF(A658="Plan",SUMIF('Control de pagos'!B:B,Descripción!B658,'Control de pagos'!D:D),"")</f>
        <v/>
      </c>
      <c r="H658" s="55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6" t="str">
        <f t="shared" si="17"/>
        <v/>
      </c>
    </row>
    <row r="659" spans="7:9">
      <c r="G659" s="55" t="str">
        <f>IF(A659="Plan",SUMIF('Control de pagos'!B:B,Descripción!B659,'Control de pagos'!D:D),"")</f>
        <v/>
      </c>
      <c r="H659" s="55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6" t="str">
        <f t="shared" si="17"/>
        <v/>
      </c>
    </row>
    <row r="660" spans="7:9">
      <c r="G660" s="55" t="str">
        <f>IF(A660="Plan",SUMIF('Control de pagos'!B:B,Descripción!B660,'Control de pagos'!D:D),"")</f>
        <v/>
      </c>
      <c r="H660" s="55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6" t="str">
        <f t="shared" ref="I660:I710" si="18">IF(G660="","",G660-H660)</f>
        <v/>
      </c>
    </row>
    <row r="661" spans="7:9">
      <c r="G661" s="55" t="str">
        <f>IF(A661="Plan",SUMIF('Control de pagos'!B:B,Descripción!B661,'Control de pagos'!D:D),"")</f>
        <v/>
      </c>
      <c r="H661" s="55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6" t="str">
        <f t="shared" si="18"/>
        <v/>
      </c>
    </row>
    <row r="662" spans="7:9">
      <c r="G662" s="55" t="str">
        <f>IF(A662="Plan",SUMIF('Control de pagos'!B:B,Descripción!B662,'Control de pagos'!D:D),"")</f>
        <v/>
      </c>
      <c r="H662" s="55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6" t="str">
        <f t="shared" si="18"/>
        <v/>
      </c>
    </row>
    <row r="663" spans="7:9">
      <c r="G663" s="55" t="str">
        <f>IF(A663="Plan",SUMIF('Control de pagos'!B:B,Descripción!B663,'Control de pagos'!D:D),"")</f>
        <v/>
      </c>
      <c r="H663" s="55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6" t="str">
        <f t="shared" si="18"/>
        <v/>
      </c>
    </row>
    <row r="664" spans="7:9">
      <c r="G664" s="55" t="str">
        <f>IF(A664="Plan",SUMIF('Control de pagos'!B:B,Descripción!B664,'Control de pagos'!D:D),"")</f>
        <v/>
      </c>
      <c r="H664" s="55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6" t="str">
        <f t="shared" si="18"/>
        <v/>
      </c>
    </row>
    <row r="665" spans="7:9">
      <c r="G665" s="55" t="str">
        <f>IF(A665="Plan",SUMIF('Control de pagos'!B:B,Descripción!B665,'Control de pagos'!D:D),"")</f>
        <v/>
      </c>
      <c r="H665" s="55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6" t="str">
        <f t="shared" si="18"/>
        <v/>
      </c>
    </row>
    <row r="666" spans="7:9">
      <c r="G666" s="55" t="str">
        <f>IF(A666="Plan",SUMIF('Control de pagos'!B:B,Descripción!B666,'Control de pagos'!D:D),"")</f>
        <v/>
      </c>
      <c r="H666" s="55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6" t="str">
        <f t="shared" si="18"/>
        <v/>
      </c>
    </row>
    <row r="667" spans="7:9">
      <c r="G667" s="55" t="str">
        <f>IF(A667="Plan",SUMIF('Control de pagos'!B:B,Descripción!B667,'Control de pagos'!D:D),"")</f>
        <v/>
      </c>
      <c r="H667" s="55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6" t="str">
        <f t="shared" si="18"/>
        <v/>
      </c>
    </row>
    <row r="668" spans="7:9">
      <c r="G668" s="55" t="str">
        <f>IF(A668="Plan",SUMIF('Control de pagos'!B:B,Descripción!B668,'Control de pagos'!D:D),"")</f>
        <v/>
      </c>
      <c r="H668" s="55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6" t="str">
        <f t="shared" si="18"/>
        <v/>
      </c>
    </row>
    <row r="669" spans="7:9">
      <c r="G669" s="55" t="str">
        <f>IF(A669="Plan",SUMIF('Control de pagos'!B:B,Descripción!B669,'Control de pagos'!D:D),"")</f>
        <v/>
      </c>
      <c r="H669" s="55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6" t="str">
        <f t="shared" si="18"/>
        <v/>
      </c>
    </row>
    <row r="670" spans="7:9">
      <c r="G670" s="55" t="str">
        <f>IF(A670="Plan",SUMIF('Control de pagos'!B:B,Descripción!B670,'Control de pagos'!D:D),"")</f>
        <v/>
      </c>
      <c r="H670" s="55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6" t="str">
        <f t="shared" si="18"/>
        <v/>
      </c>
    </row>
    <row r="671" spans="7:9">
      <c r="G671" s="55" t="str">
        <f>IF(A671="Plan",SUMIF('Control de pagos'!B:B,Descripción!B671,'Control de pagos'!D:D),"")</f>
        <v/>
      </c>
      <c r="H671" s="55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6" t="str">
        <f t="shared" si="18"/>
        <v/>
      </c>
    </row>
    <row r="672" spans="7:9">
      <c r="G672" s="55" t="str">
        <f>IF(A672="Plan",SUMIF('Control de pagos'!B:B,Descripción!B672,'Control de pagos'!D:D),"")</f>
        <v/>
      </c>
      <c r="H672" s="55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6" t="str">
        <f t="shared" si="18"/>
        <v/>
      </c>
    </row>
    <row r="673" spans="7:9">
      <c r="G673" s="55" t="str">
        <f>IF(A673="Plan",SUMIF('Control de pagos'!B:B,Descripción!B673,'Control de pagos'!D:D),"")</f>
        <v/>
      </c>
      <c r="H673" s="55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6" t="str">
        <f t="shared" si="18"/>
        <v/>
      </c>
    </row>
    <row r="674" spans="7:9">
      <c r="G674" s="55" t="str">
        <f>IF(A674="Plan",SUMIF('Control de pagos'!B:B,Descripción!B674,'Control de pagos'!D:D),"")</f>
        <v/>
      </c>
      <c r="H674" s="55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6" t="str">
        <f t="shared" si="18"/>
        <v/>
      </c>
    </row>
    <row r="675" spans="7:9">
      <c r="G675" s="55" t="str">
        <f>IF(A675="Plan",SUMIF('Control de pagos'!B:B,Descripción!B675,'Control de pagos'!D:D),"")</f>
        <v/>
      </c>
      <c r="H675" s="55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6" t="str">
        <f t="shared" si="18"/>
        <v/>
      </c>
    </row>
    <row r="676" spans="7:9">
      <c r="G676" s="55" t="str">
        <f>IF(A676="Plan",SUMIF('Control de pagos'!B:B,Descripción!B676,'Control de pagos'!D:D),"")</f>
        <v/>
      </c>
      <c r="H676" s="55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6" t="str">
        <f t="shared" si="18"/>
        <v/>
      </c>
    </row>
    <row r="677" spans="7:9">
      <c r="G677" s="55" t="str">
        <f>IF(A677="Plan",SUMIF('Control de pagos'!B:B,Descripción!B677,'Control de pagos'!D:D),"")</f>
        <v/>
      </c>
      <c r="H677" s="55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6" t="str">
        <f t="shared" si="18"/>
        <v/>
      </c>
    </row>
    <row r="678" spans="7:9">
      <c r="G678" s="55" t="str">
        <f>IF(A678="Plan",SUMIF('Control de pagos'!B:B,Descripción!B678,'Control de pagos'!D:D),"")</f>
        <v/>
      </c>
      <c r="H678" s="55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6" t="str">
        <f t="shared" si="18"/>
        <v/>
      </c>
    </row>
    <row r="679" spans="7:9">
      <c r="G679" s="55" t="str">
        <f>IF(A679="Plan",SUMIF('Control de pagos'!B:B,Descripción!B679,'Control de pagos'!D:D),"")</f>
        <v/>
      </c>
      <c r="H679" s="55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6" t="str">
        <f t="shared" si="18"/>
        <v/>
      </c>
    </row>
    <row r="680" spans="7:9">
      <c r="G680" s="55" t="str">
        <f>IF(A680="Plan",SUMIF('Control de pagos'!B:B,Descripción!B680,'Control de pagos'!D:D),"")</f>
        <v/>
      </c>
      <c r="H680" s="55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6" t="str">
        <f t="shared" si="18"/>
        <v/>
      </c>
    </row>
    <row r="681" spans="7:9">
      <c r="G681" s="55" t="str">
        <f>IF(A681="Plan",SUMIF('Control de pagos'!B:B,Descripción!B681,'Control de pagos'!D:D),"")</f>
        <v/>
      </c>
      <c r="H681" s="55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6" t="str">
        <f t="shared" si="18"/>
        <v/>
      </c>
    </row>
    <row r="682" spans="7:9">
      <c r="G682" s="55" t="str">
        <f>IF(A682="Plan",SUMIF('Control de pagos'!B:B,Descripción!B682,'Control de pagos'!D:D),"")</f>
        <v/>
      </c>
      <c r="H682" s="55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6" t="str">
        <f t="shared" si="18"/>
        <v/>
      </c>
    </row>
    <row r="683" spans="7:9">
      <c r="G683" s="55" t="str">
        <f>IF(A683="Plan",SUMIF('Control de pagos'!B:B,Descripción!B683,'Control de pagos'!D:D),"")</f>
        <v/>
      </c>
      <c r="H683" s="55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6" t="str">
        <f t="shared" si="18"/>
        <v/>
      </c>
    </row>
    <row r="684" spans="7:9">
      <c r="G684" s="55" t="str">
        <f>IF(A684="Plan",SUMIF('Control de pagos'!B:B,Descripción!B684,'Control de pagos'!D:D),"")</f>
        <v/>
      </c>
      <c r="H684" s="55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6" t="str">
        <f t="shared" si="18"/>
        <v/>
      </c>
    </row>
    <row r="685" spans="7:9">
      <c r="G685" s="55" t="str">
        <f>IF(A685="Plan",SUMIF('Control de pagos'!B:B,Descripción!B685,'Control de pagos'!D:D),"")</f>
        <v/>
      </c>
      <c r="H685" s="55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6" t="str">
        <f t="shared" si="18"/>
        <v/>
      </c>
    </row>
    <row r="686" spans="7:9">
      <c r="G686" s="55" t="str">
        <f>IF(A686="Plan",SUMIF('Control de pagos'!B:B,Descripción!B686,'Control de pagos'!D:D),"")</f>
        <v/>
      </c>
      <c r="H686" s="55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6" t="str">
        <f t="shared" si="18"/>
        <v/>
      </c>
    </row>
    <row r="687" spans="7:9">
      <c r="G687" s="55" t="str">
        <f>IF(A687="Plan",SUMIF('Control de pagos'!B:B,Descripción!B687,'Control de pagos'!D:D),"")</f>
        <v/>
      </c>
      <c r="H687" s="55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6" t="str">
        <f t="shared" si="18"/>
        <v/>
      </c>
    </row>
    <row r="688" spans="7:9">
      <c r="G688" s="55" t="str">
        <f>IF(A688="Plan",SUMIF('Control de pagos'!B:B,Descripción!B688,'Control de pagos'!D:D),"")</f>
        <v/>
      </c>
      <c r="H688" s="55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6" t="str">
        <f t="shared" si="18"/>
        <v/>
      </c>
    </row>
    <row r="689" spans="7:9">
      <c r="G689" s="55" t="str">
        <f>IF(A689="Plan",SUMIF('Control de pagos'!B:B,Descripción!B689,'Control de pagos'!D:D),"")</f>
        <v/>
      </c>
      <c r="H689" s="55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6" t="str">
        <f t="shared" si="18"/>
        <v/>
      </c>
    </row>
    <row r="690" spans="7:9">
      <c r="G690" s="55" t="str">
        <f>IF(A690="Plan",SUMIF('Control de pagos'!B:B,Descripción!B690,'Control de pagos'!D:D),"")</f>
        <v/>
      </c>
      <c r="H690" s="55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6" t="str">
        <f t="shared" si="18"/>
        <v/>
      </c>
    </row>
    <row r="691" spans="7:9">
      <c r="G691" s="55" t="str">
        <f>IF(A691="Plan",SUMIF('Control de pagos'!B:B,Descripción!B691,'Control de pagos'!D:D),"")</f>
        <v/>
      </c>
      <c r="H691" s="55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6" t="str">
        <f t="shared" si="18"/>
        <v/>
      </c>
    </row>
    <row r="692" spans="7:9">
      <c r="G692" s="55" t="str">
        <f>IF(A692="Plan",SUMIF('Control de pagos'!B:B,Descripción!B692,'Control de pagos'!D:D),"")</f>
        <v/>
      </c>
      <c r="H692" s="55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6" t="str">
        <f t="shared" si="18"/>
        <v/>
      </c>
    </row>
    <row r="693" spans="7:9">
      <c r="G693" s="55" t="str">
        <f>IF(A693="Plan",SUMIF('Control de pagos'!B:B,Descripción!B693,'Control de pagos'!D:D),"")</f>
        <v/>
      </c>
      <c r="H693" s="55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6" t="str">
        <f t="shared" si="18"/>
        <v/>
      </c>
    </row>
    <row r="694" spans="7:9">
      <c r="G694" s="55" t="str">
        <f>IF(A694="Plan",SUMIF('Control de pagos'!B:B,Descripción!B694,'Control de pagos'!D:D),"")</f>
        <v/>
      </c>
      <c r="H694" s="55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6" t="str">
        <f t="shared" si="18"/>
        <v/>
      </c>
    </row>
    <row r="695" spans="7:9">
      <c r="G695" s="55" t="str">
        <f>IF(A695="Plan",SUMIF('Control de pagos'!B:B,Descripción!B695,'Control de pagos'!D:D),"")</f>
        <v/>
      </c>
      <c r="H695" s="55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6" t="str">
        <f t="shared" si="18"/>
        <v/>
      </c>
    </row>
    <row r="696" spans="7:9">
      <c r="G696" s="55" t="str">
        <f>IF(A696="Plan",SUMIF('Control de pagos'!B:B,Descripción!B696,'Control de pagos'!D:D),"")</f>
        <v/>
      </c>
      <c r="H696" s="55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6" t="str">
        <f t="shared" si="18"/>
        <v/>
      </c>
    </row>
    <row r="697" spans="7:9">
      <c r="G697" s="55" t="str">
        <f>IF(A697="Plan",SUMIF('Control de pagos'!B:B,Descripción!B697,'Control de pagos'!D:D),"")</f>
        <v/>
      </c>
      <c r="H697" s="55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6" t="str">
        <f t="shared" si="18"/>
        <v/>
      </c>
    </row>
    <row r="698" spans="7:9">
      <c r="G698" s="55" t="str">
        <f>IF(A698="Plan",SUMIF('Control de pagos'!B:B,Descripción!B698,'Control de pagos'!D:D),"")</f>
        <v/>
      </c>
      <c r="H698" s="55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6" t="str">
        <f t="shared" si="18"/>
        <v/>
      </c>
    </row>
    <row r="699" spans="7:9">
      <c r="G699" s="55" t="str">
        <f>IF(A699="Plan",SUMIF('Control de pagos'!B:B,Descripción!B699,'Control de pagos'!D:D),"")</f>
        <v/>
      </c>
      <c r="H699" s="55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6" t="str">
        <f t="shared" si="18"/>
        <v/>
      </c>
    </row>
    <row r="700" spans="7:9">
      <c r="G700" s="55" t="str">
        <f>IF(A700="Plan",SUMIF('Control de pagos'!B:B,Descripción!B700,'Control de pagos'!D:D),"")</f>
        <v/>
      </c>
      <c r="H700" s="55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6" t="str">
        <f t="shared" si="18"/>
        <v/>
      </c>
    </row>
    <row r="701" spans="7:9">
      <c r="G701" s="55" t="str">
        <f>IF(A701="Plan",SUMIF('Control de pagos'!B:B,Descripción!B701,'Control de pagos'!D:D),"")</f>
        <v/>
      </c>
      <c r="H701" s="55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6" t="str">
        <f t="shared" si="18"/>
        <v/>
      </c>
    </row>
    <row r="702" spans="7:9">
      <c r="G702" s="55" t="str">
        <f>IF(A702="Plan",SUMIF('Control de pagos'!B:B,Descripción!B702,'Control de pagos'!D:D),"")</f>
        <v/>
      </c>
      <c r="H702" s="55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6" t="str">
        <f t="shared" si="18"/>
        <v/>
      </c>
    </row>
    <row r="703" spans="7:9">
      <c r="G703" s="55" t="str">
        <f>IF(A703="Plan",SUMIF('Control de pagos'!B:B,Descripción!B703,'Control de pagos'!D:D),"")</f>
        <v/>
      </c>
      <c r="H703" s="55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6" t="str">
        <f t="shared" si="18"/>
        <v/>
      </c>
    </row>
    <row r="704" spans="7:9">
      <c r="G704" s="55" t="str">
        <f>IF(A704="Plan",SUMIF('Control de pagos'!B:B,Descripción!B704,'Control de pagos'!D:D),"")</f>
        <v/>
      </c>
      <c r="H704" s="55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6" t="str">
        <f t="shared" si="18"/>
        <v/>
      </c>
    </row>
    <row r="705" spans="7:9">
      <c r="G705" s="55" t="str">
        <f>IF(A705="Plan",SUMIF('Control de pagos'!B:B,Descripción!B705,'Control de pagos'!D:D),"")</f>
        <v/>
      </c>
      <c r="H705" s="55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6" t="str">
        <f t="shared" si="18"/>
        <v/>
      </c>
    </row>
    <row r="706" spans="7:9">
      <c r="G706" s="55" t="str">
        <f>IF(A706="Plan",SUMIF('Control de pagos'!B:B,Descripción!B706,'Control de pagos'!D:D),"")</f>
        <v/>
      </c>
      <c r="H706" s="55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6" t="str">
        <f t="shared" si="18"/>
        <v/>
      </c>
    </row>
    <row r="707" spans="7:9">
      <c r="G707" s="55" t="str">
        <f>IF(A707="Plan",SUMIF('Control de pagos'!B:B,Descripción!B707,'Control de pagos'!D:D),"")</f>
        <v/>
      </c>
      <c r="H707" s="55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6" t="str">
        <f t="shared" si="18"/>
        <v/>
      </c>
    </row>
    <row r="708" spans="7:9">
      <c r="G708" s="55" t="str">
        <f>IF(A708="Plan",SUMIF('Control de pagos'!B:B,Descripción!B708,'Control de pagos'!D:D),"")</f>
        <v/>
      </c>
      <c r="H708" s="55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6" t="str">
        <f t="shared" si="18"/>
        <v/>
      </c>
    </row>
    <row r="709" spans="7:9">
      <c r="G709" s="55" t="str">
        <f>IF(A709="Plan",SUMIF('Control de pagos'!B:B,Descripción!B709,'Control de pagos'!D:D),"")</f>
        <v/>
      </c>
      <c r="H709" s="55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6" t="str">
        <f t="shared" si="18"/>
        <v/>
      </c>
    </row>
    <row r="710" spans="7:9">
      <c r="G710" s="55" t="str">
        <f>IF(A710="Plan",SUMIF('Control de pagos'!B:B,Descripción!B710,'Control de pagos'!D:D),"")</f>
        <v/>
      </c>
      <c r="H710" s="55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6" t="str">
        <f t="shared" si="18"/>
        <v/>
      </c>
    </row>
  </sheetData>
  <sheetProtection password="F0F4" sheet="1" objects="1" scenarios="1"/>
  <mergeCells count="310">
    <mergeCell ref="B205:E205"/>
    <mergeCell ref="A211:A212"/>
    <mergeCell ref="B211:B212"/>
    <mergeCell ref="C211:C212"/>
    <mergeCell ref="D211:E211"/>
    <mergeCell ref="C213:C217"/>
    <mergeCell ref="D213:D217"/>
    <mergeCell ref="E213:E217"/>
    <mergeCell ref="C184:C188"/>
    <mergeCell ref="D184:D188"/>
    <mergeCell ref="E184:E188"/>
    <mergeCell ref="B190:E190"/>
    <mergeCell ref="A196:A197"/>
    <mergeCell ref="B196:B197"/>
    <mergeCell ref="C196:C197"/>
    <mergeCell ref="D196:E196"/>
    <mergeCell ref="C198:C202"/>
    <mergeCell ref="D198:D202"/>
    <mergeCell ref="E198:E202"/>
    <mergeCell ref="C171:C175"/>
    <mergeCell ref="D171:D175"/>
    <mergeCell ref="E171:E175"/>
    <mergeCell ref="B176:E176"/>
    <mergeCell ref="A182:A183"/>
    <mergeCell ref="B182:B183"/>
    <mergeCell ref="C182:C183"/>
    <mergeCell ref="D182:E182"/>
    <mergeCell ref="C158:C162"/>
    <mergeCell ref="D158:D162"/>
    <mergeCell ref="E158:E162"/>
    <mergeCell ref="B163:E163"/>
    <mergeCell ref="A169:A170"/>
    <mergeCell ref="B169:B170"/>
    <mergeCell ref="C169:C170"/>
    <mergeCell ref="D169:E169"/>
    <mergeCell ref="C145:C149"/>
    <mergeCell ref="D145:D149"/>
    <mergeCell ref="E145:E149"/>
    <mergeCell ref="B150:E150"/>
    <mergeCell ref="A156:A157"/>
    <mergeCell ref="B156:B157"/>
    <mergeCell ref="C156:C157"/>
    <mergeCell ref="D156:E156"/>
    <mergeCell ref="C132:C136"/>
    <mergeCell ref="D132:D136"/>
    <mergeCell ref="E132:E136"/>
    <mergeCell ref="B137:E137"/>
    <mergeCell ref="A143:A144"/>
    <mergeCell ref="B143:B144"/>
    <mergeCell ref="C143:C144"/>
    <mergeCell ref="D143:E143"/>
    <mergeCell ref="C119:C123"/>
    <mergeCell ref="D119:D123"/>
    <mergeCell ref="E119:E123"/>
    <mergeCell ref="B124:E124"/>
    <mergeCell ref="A130:A131"/>
    <mergeCell ref="B130:B131"/>
    <mergeCell ref="C130:C131"/>
    <mergeCell ref="D130:E130"/>
    <mergeCell ref="C106:C110"/>
    <mergeCell ref="D106:D110"/>
    <mergeCell ref="E106:E110"/>
    <mergeCell ref="B111:E111"/>
    <mergeCell ref="A117:A118"/>
    <mergeCell ref="B117:B118"/>
    <mergeCell ref="C117:C118"/>
    <mergeCell ref="D117:E117"/>
    <mergeCell ref="C93:C97"/>
    <mergeCell ref="D93:D97"/>
    <mergeCell ref="E93:E97"/>
    <mergeCell ref="B98:E98"/>
    <mergeCell ref="A104:A105"/>
    <mergeCell ref="B104:B105"/>
    <mergeCell ref="C104:C105"/>
    <mergeCell ref="D104:E104"/>
    <mergeCell ref="C91:C92"/>
    <mergeCell ref="D91:E91"/>
    <mergeCell ref="A91:A92"/>
    <mergeCell ref="B91:B92"/>
    <mergeCell ref="B19:E19"/>
    <mergeCell ref="B6:E6"/>
    <mergeCell ref="A12:A13"/>
    <mergeCell ref="B12:B13"/>
    <mergeCell ref="C12:C13"/>
    <mergeCell ref="D12:E12"/>
    <mergeCell ref="C14:C18"/>
    <mergeCell ref="D14:D18"/>
    <mergeCell ref="E14:E18"/>
    <mergeCell ref="C53:C57"/>
    <mergeCell ref="D53:D57"/>
    <mergeCell ref="E53:E57"/>
    <mergeCell ref="C40:C44"/>
    <mergeCell ref="D40:D44"/>
    <mergeCell ref="E40:E44"/>
    <mergeCell ref="B45:E45"/>
    <mergeCell ref="A51:A52"/>
    <mergeCell ref="B51:B52"/>
    <mergeCell ref="C51:C52"/>
    <mergeCell ref="D51:E51"/>
    <mergeCell ref="B32:E32"/>
    <mergeCell ref="A38:A39"/>
    <mergeCell ref="B38:B39"/>
    <mergeCell ref="C38:C39"/>
    <mergeCell ref="D38:E38"/>
    <mergeCell ref="A25:A26"/>
    <mergeCell ref="B25:B26"/>
    <mergeCell ref="C25:C26"/>
    <mergeCell ref="D25:E25"/>
    <mergeCell ref="C27:C31"/>
    <mergeCell ref="D27:D31"/>
    <mergeCell ref="E27:E31"/>
    <mergeCell ref="B58:E58"/>
    <mergeCell ref="A64:A65"/>
    <mergeCell ref="B64:B65"/>
    <mergeCell ref="C64:C65"/>
    <mergeCell ref="D64:E64"/>
    <mergeCell ref="C79:C83"/>
    <mergeCell ref="D79:D83"/>
    <mergeCell ref="E79:E83"/>
    <mergeCell ref="B85:E85"/>
    <mergeCell ref="C66:C70"/>
    <mergeCell ref="D66:D70"/>
    <mergeCell ref="E66:E70"/>
    <mergeCell ref="B71:E71"/>
    <mergeCell ref="A77:A78"/>
    <mergeCell ref="B77:B78"/>
    <mergeCell ref="C77:C78"/>
    <mergeCell ref="D77:E77"/>
    <mergeCell ref="B233:E233"/>
    <mergeCell ref="A239:A240"/>
    <mergeCell ref="B239:B240"/>
    <mergeCell ref="C239:C240"/>
    <mergeCell ref="D239:E239"/>
    <mergeCell ref="C241:C245"/>
    <mergeCell ref="D241:D245"/>
    <mergeCell ref="E241:E245"/>
    <mergeCell ref="B219:E219"/>
    <mergeCell ref="A225:A226"/>
    <mergeCell ref="B225:B226"/>
    <mergeCell ref="C225:C226"/>
    <mergeCell ref="D225:E225"/>
    <mergeCell ref="C227:C231"/>
    <mergeCell ref="D227:D231"/>
    <mergeCell ref="E227:E231"/>
    <mergeCell ref="B247:E247"/>
    <mergeCell ref="A253:A254"/>
    <mergeCell ref="B253:B254"/>
    <mergeCell ref="C253:C254"/>
    <mergeCell ref="D253:E253"/>
    <mergeCell ref="C255:C259"/>
    <mergeCell ref="D255:D259"/>
    <mergeCell ref="E255:E259"/>
    <mergeCell ref="B261:E261"/>
    <mergeCell ref="A267:A268"/>
    <mergeCell ref="B267:B268"/>
    <mergeCell ref="C267:C268"/>
    <mergeCell ref="D267:E267"/>
    <mergeCell ref="C269:C273"/>
    <mergeCell ref="D269:D273"/>
    <mergeCell ref="E269:E273"/>
    <mergeCell ref="B275:E275"/>
    <mergeCell ref="B289:E289"/>
    <mergeCell ref="A295:A296"/>
    <mergeCell ref="B295:B296"/>
    <mergeCell ref="C295:C296"/>
    <mergeCell ref="D295:E295"/>
    <mergeCell ref="C297:C301"/>
    <mergeCell ref="D297:D301"/>
    <mergeCell ref="E297:E301"/>
    <mergeCell ref="B303:E303"/>
    <mergeCell ref="A309:A310"/>
    <mergeCell ref="B309:B310"/>
    <mergeCell ref="C309:C310"/>
    <mergeCell ref="D309:E309"/>
    <mergeCell ref="C311:C315"/>
    <mergeCell ref="D311:D315"/>
    <mergeCell ref="E311:E315"/>
    <mergeCell ref="B317:E317"/>
    <mergeCell ref="A323:A324"/>
    <mergeCell ref="B323:B324"/>
    <mergeCell ref="C323:C324"/>
    <mergeCell ref="D323:E323"/>
    <mergeCell ref="B331:E331"/>
    <mergeCell ref="A337:A338"/>
    <mergeCell ref="B337:B338"/>
    <mergeCell ref="C337:C338"/>
    <mergeCell ref="D337:E337"/>
    <mergeCell ref="C339:C343"/>
    <mergeCell ref="D339:D343"/>
    <mergeCell ref="E339:E343"/>
    <mergeCell ref="B345:E345"/>
    <mergeCell ref="A351:A352"/>
    <mergeCell ref="B351:B352"/>
    <mergeCell ref="C351:C352"/>
    <mergeCell ref="D351:E351"/>
    <mergeCell ref="C353:C357"/>
    <mergeCell ref="D353:D357"/>
    <mergeCell ref="E353:E357"/>
    <mergeCell ref="B359:E359"/>
    <mergeCell ref="A365:A366"/>
    <mergeCell ref="B365:B366"/>
    <mergeCell ref="C365:C366"/>
    <mergeCell ref="D365:E365"/>
    <mergeCell ref="C367:C371"/>
    <mergeCell ref="D367:D371"/>
    <mergeCell ref="E367:E371"/>
    <mergeCell ref="B373:E373"/>
    <mergeCell ref="A379:A380"/>
    <mergeCell ref="B379:B380"/>
    <mergeCell ref="C379:C380"/>
    <mergeCell ref="D379:E379"/>
    <mergeCell ref="C381:C385"/>
    <mergeCell ref="D381:D385"/>
    <mergeCell ref="E381:E385"/>
    <mergeCell ref="B387:E387"/>
    <mergeCell ref="A393:A394"/>
    <mergeCell ref="B393:B394"/>
    <mergeCell ref="C393:C394"/>
    <mergeCell ref="D393:E393"/>
    <mergeCell ref="C395:C399"/>
    <mergeCell ref="D395:D399"/>
    <mergeCell ref="E395:E399"/>
    <mergeCell ref="B401:E401"/>
    <mergeCell ref="A407:A408"/>
    <mergeCell ref="B407:B408"/>
    <mergeCell ref="C407:C408"/>
    <mergeCell ref="D407:E407"/>
    <mergeCell ref="C409:C413"/>
    <mergeCell ref="D409:D413"/>
    <mergeCell ref="E409:E413"/>
    <mergeCell ref="B415:E415"/>
    <mergeCell ref="A421:A422"/>
    <mergeCell ref="B421:B422"/>
    <mergeCell ref="C421:C422"/>
    <mergeCell ref="D421:E421"/>
    <mergeCell ref="C423:C427"/>
    <mergeCell ref="D423:D427"/>
    <mergeCell ref="E423:E427"/>
    <mergeCell ref="B429:E429"/>
    <mergeCell ref="A435:A436"/>
    <mergeCell ref="B435:B436"/>
    <mergeCell ref="C435:C436"/>
    <mergeCell ref="D435:E435"/>
    <mergeCell ref="C437:C441"/>
    <mergeCell ref="D437:D441"/>
    <mergeCell ref="E437:E441"/>
    <mergeCell ref="B443:E443"/>
    <mergeCell ref="A449:A450"/>
    <mergeCell ref="B449:B450"/>
    <mergeCell ref="C449:C450"/>
    <mergeCell ref="D449:E449"/>
    <mergeCell ref="C451:C455"/>
    <mergeCell ref="D451:D455"/>
    <mergeCell ref="E451:E455"/>
    <mergeCell ref="B457:E457"/>
    <mergeCell ref="A463:A464"/>
    <mergeCell ref="B463:B464"/>
    <mergeCell ref="C463:C464"/>
    <mergeCell ref="D463:E463"/>
    <mergeCell ref="C465:C469"/>
    <mergeCell ref="D465:D469"/>
    <mergeCell ref="E465:E469"/>
    <mergeCell ref="B471:E471"/>
    <mergeCell ref="A477:A478"/>
    <mergeCell ref="B477:B478"/>
    <mergeCell ref="C477:C478"/>
    <mergeCell ref="D477:E477"/>
    <mergeCell ref="C479:C483"/>
    <mergeCell ref="D479:D483"/>
    <mergeCell ref="E479:E483"/>
    <mergeCell ref="B485:E485"/>
    <mergeCell ref="A491:A492"/>
    <mergeCell ref="B491:B492"/>
    <mergeCell ref="C491:C492"/>
    <mergeCell ref="D491:E491"/>
    <mergeCell ref="C493:C497"/>
    <mergeCell ref="D493:D497"/>
    <mergeCell ref="E493:E497"/>
    <mergeCell ref="B499:E499"/>
    <mergeCell ref="A505:A506"/>
    <mergeCell ref="B505:B506"/>
    <mergeCell ref="C505:C506"/>
    <mergeCell ref="D505:E505"/>
    <mergeCell ref="C507:C511"/>
    <mergeCell ref="D507:D511"/>
    <mergeCell ref="E507:E511"/>
    <mergeCell ref="B513:E513"/>
    <mergeCell ref="A519:A520"/>
    <mergeCell ref="B519:B520"/>
    <mergeCell ref="C519:C520"/>
    <mergeCell ref="D519:E519"/>
    <mergeCell ref="C521:C525"/>
    <mergeCell ref="D521:D525"/>
    <mergeCell ref="E521:E525"/>
    <mergeCell ref="A547:A548"/>
    <mergeCell ref="B547:B548"/>
    <mergeCell ref="C547:C548"/>
    <mergeCell ref="D547:E547"/>
    <mergeCell ref="C549:C553"/>
    <mergeCell ref="D549:D553"/>
    <mergeCell ref="E549:E553"/>
    <mergeCell ref="B527:E527"/>
    <mergeCell ref="A533:A534"/>
    <mergeCell ref="B533:B534"/>
    <mergeCell ref="C533:C534"/>
    <mergeCell ref="D533:E533"/>
    <mergeCell ref="C535:C539"/>
    <mergeCell ref="D535:D539"/>
    <mergeCell ref="E535:E539"/>
    <mergeCell ref="B541:E54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topLeftCell="J1" workbookViewId="0">
      <pane ySplit="3" topLeftCell="A1631" activePane="bottomLeft" state="frozen"/>
      <selection pane="bottomLeft" activeCell="N1634" sqref="N1634:N1643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65" t="s">
        <v>15</v>
      </c>
      <c r="C1" s="265"/>
      <c r="D1" s="265"/>
      <c r="E1" s="265"/>
      <c r="F1" s="265"/>
      <c r="G1" s="265"/>
      <c r="H1" s="265"/>
      <c r="I1" s="265"/>
      <c r="J1" s="265"/>
      <c r="K1" s="265"/>
      <c r="O1" s="266" t="s">
        <v>22</v>
      </c>
      <c r="P1" s="266"/>
      <c r="Q1" s="266"/>
      <c r="R1" s="266"/>
      <c r="S1" s="266"/>
      <c r="T1" s="266"/>
      <c r="U1" s="266"/>
      <c r="AD1" s="16" t="s">
        <v>14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23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23</v>
      </c>
      <c r="O3" s="25" t="s">
        <v>16</v>
      </c>
      <c r="P3" s="25" t="s">
        <v>17</v>
      </c>
      <c r="Q3" s="25" t="s">
        <v>3</v>
      </c>
      <c r="R3" s="25" t="s">
        <v>4</v>
      </c>
      <c r="S3" s="25" t="s">
        <v>5</v>
      </c>
      <c r="T3" s="25" t="s">
        <v>18</v>
      </c>
      <c r="U3" s="25" t="s">
        <v>19</v>
      </c>
      <c r="AC3" s="11" t="s">
        <v>23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23</v>
      </c>
      <c r="AU3" s="21" t="s">
        <v>16</v>
      </c>
      <c r="AV3" s="21" t="s">
        <v>35</v>
      </c>
      <c r="AW3" s="21" t="s">
        <v>34</v>
      </c>
      <c r="AX3" s="21" t="s">
        <v>33</v>
      </c>
      <c r="AY3" s="21" t="s">
        <v>32</v>
      </c>
      <c r="AZ3" s="21" t="s">
        <v>31</v>
      </c>
      <c r="BA3" s="21"/>
      <c r="BB3" s="21"/>
      <c r="BC3" s="21"/>
    </row>
    <row r="4" spans="1:56" ht="20.100000000000001" customHeight="1" thickBot="1">
      <c r="A4" s="3" t="s">
        <v>85</v>
      </c>
      <c r="B4" s="76" t="s">
        <v>12</v>
      </c>
      <c r="C4"/>
      <c r="D4"/>
      <c r="E4"/>
      <c r="F4"/>
      <c r="G4"/>
      <c r="H4"/>
      <c r="I4"/>
      <c r="J4"/>
      <c r="K4"/>
      <c r="N4" s="3" t="s">
        <v>85</v>
      </c>
      <c r="O4" s="76" t="s">
        <v>22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85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85</v>
      </c>
      <c r="O5" s="87" t="s">
        <v>16</v>
      </c>
      <c r="P5" s="87" t="s">
        <v>17</v>
      </c>
      <c r="Q5" s="87" t="s">
        <v>3</v>
      </c>
      <c r="R5" s="87" t="s">
        <v>4</v>
      </c>
      <c r="S5" s="87" t="s">
        <v>5</v>
      </c>
      <c r="T5" s="87" t="s">
        <v>18</v>
      </c>
      <c r="U5" s="87" t="s">
        <v>19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85</v>
      </c>
      <c r="B6" s="77">
        <v>2019</v>
      </c>
      <c r="C6" s="77">
        <v>8</v>
      </c>
      <c r="D6" s="77"/>
      <c r="E6" s="78" t="s">
        <v>13</v>
      </c>
      <c r="F6" s="78" t="s">
        <v>10</v>
      </c>
      <c r="G6" s="78" t="s">
        <v>10</v>
      </c>
      <c r="H6" s="79">
        <v>43718</v>
      </c>
      <c r="I6" s="80">
        <v>84763.45</v>
      </c>
      <c r="J6" s="81">
        <v>0</v>
      </c>
      <c r="K6" s="80">
        <v>84763.45</v>
      </c>
      <c r="N6" s="3" t="s">
        <v>85</v>
      </c>
      <c r="O6" s="77">
        <v>1</v>
      </c>
      <c r="P6" s="80">
        <v>60353.11</v>
      </c>
      <c r="Q6" s="78" t="s">
        <v>13</v>
      </c>
      <c r="R6" s="78" t="s">
        <v>10</v>
      </c>
      <c r="S6" s="78" t="s">
        <v>10</v>
      </c>
      <c r="T6" s="77" t="s">
        <v>89</v>
      </c>
      <c r="U6" s="77" t="s">
        <v>90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85</v>
      </c>
      <c r="B7" s="82">
        <v>2019</v>
      </c>
      <c r="C7" s="82">
        <v>8</v>
      </c>
      <c r="D7" s="82"/>
      <c r="E7" s="83" t="s">
        <v>13</v>
      </c>
      <c r="F7" s="83" t="s">
        <v>10</v>
      </c>
      <c r="G7" s="83" t="s">
        <v>11</v>
      </c>
      <c r="H7" s="84">
        <v>43811</v>
      </c>
      <c r="I7" s="85">
        <v>13536.16</v>
      </c>
      <c r="J7" s="86">
        <v>0</v>
      </c>
      <c r="K7" s="85">
        <v>13536.16</v>
      </c>
      <c r="N7" s="3" t="s">
        <v>85</v>
      </c>
      <c r="O7" s="82">
        <v>1</v>
      </c>
      <c r="P7" s="85">
        <v>78247.22</v>
      </c>
      <c r="Q7" s="83" t="s">
        <v>14</v>
      </c>
      <c r="R7" s="83" t="s">
        <v>10</v>
      </c>
      <c r="S7" s="83" t="s">
        <v>10</v>
      </c>
      <c r="T7" s="82" t="s">
        <v>89</v>
      </c>
      <c r="U7" s="82" t="s">
        <v>90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M446970</v>
      </c>
      <c r="AU7" s="11">
        <f t="shared" si="17"/>
        <v>1</v>
      </c>
      <c r="AV7" s="11">
        <f t="shared" si="18"/>
        <v>78247.22</v>
      </c>
      <c r="AW7" s="11" t="str">
        <f t="shared" si="19"/>
        <v>2019/8</v>
      </c>
      <c r="AX7" s="11" t="str">
        <f>IF(AW7&lt;&gt;"",AW7&amp;" "&amp;$AD$1,"")</f>
        <v>2019/8 Contribuciones Seg. Social</v>
      </c>
      <c r="AY7" s="11">
        <f t="shared" si="10"/>
        <v>143548.39000000001</v>
      </c>
      <c r="AZ7" s="11">
        <f t="shared" si="11"/>
        <v>0.54509298223407443</v>
      </c>
      <c r="BA7" s="11" t="str">
        <f>AT7&amp;" "&amp;AU7</f>
        <v>M446970 1</v>
      </c>
      <c r="BB7" s="11">
        <f>IFERROR(IF(AW7="","",VLOOKUP(AW7,SUSS!R:S,2,FALSE)),AY7*SUSS!$M$2)</f>
        <v>17225.806800000002</v>
      </c>
      <c r="BC7" s="11">
        <f t="shared" si="20"/>
        <v>9389.6664000000001</v>
      </c>
    </row>
    <row r="8" spans="1:56" ht="20.100000000000001" customHeight="1" thickBot="1">
      <c r="A8" s="3" t="s">
        <v>85</v>
      </c>
      <c r="B8" s="82">
        <v>2019</v>
      </c>
      <c r="C8" s="82">
        <v>8</v>
      </c>
      <c r="D8" s="82"/>
      <c r="E8" s="83" t="s">
        <v>14</v>
      </c>
      <c r="F8" s="83" t="s">
        <v>10</v>
      </c>
      <c r="G8" s="83" t="s">
        <v>10</v>
      </c>
      <c r="H8" s="84">
        <v>43718</v>
      </c>
      <c r="I8" s="85">
        <v>143548.39000000001</v>
      </c>
      <c r="J8" s="86">
        <v>0</v>
      </c>
      <c r="K8" s="85">
        <v>143548.39000000001</v>
      </c>
      <c r="N8" s="3" t="s">
        <v>85</v>
      </c>
      <c r="O8" s="82">
        <v>2</v>
      </c>
      <c r="P8" s="85">
        <v>24410.34</v>
      </c>
      <c r="Q8" s="83" t="s">
        <v>13</v>
      </c>
      <c r="R8" s="83" t="s">
        <v>10</v>
      </c>
      <c r="S8" s="83" t="s">
        <v>10</v>
      </c>
      <c r="T8" s="82" t="s">
        <v>89</v>
      </c>
      <c r="U8" s="82" t="s">
        <v>90</v>
      </c>
      <c r="AC8" s="11" t="str">
        <f t="shared" si="0"/>
        <v>M446970</v>
      </c>
      <c r="AD8" s="11" t="str">
        <f t="shared" si="1"/>
        <v>Contribuciones Seg. Social</v>
      </c>
      <c r="AE8" s="11" t="str">
        <f t="shared" si="2"/>
        <v>Declaración Jurada</v>
      </c>
      <c r="AF8" s="11" t="str">
        <f t="shared" si="3"/>
        <v>Declaración Jurada</v>
      </c>
      <c r="AG8" s="11">
        <f t="shared" si="4"/>
        <v>143548.39000000001</v>
      </c>
      <c r="AH8" s="11">
        <f t="shared" si="5"/>
        <v>0</v>
      </c>
      <c r="AI8" s="11">
        <f t="shared" si="6"/>
        <v>143548.39000000001</v>
      </c>
      <c r="AJ8" s="11">
        <f t="shared" si="7"/>
        <v>2019</v>
      </c>
      <c r="AK8" s="11">
        <f t="shared" si="8"/>
        <v>8</v>
      </c>
      <c r="AN8" s="11" t="str">
        <f t="shared" si="13"/>
        <v xml:space="preserve">2019/8 </v>
      </c>
      <c r="AO8" s="11" t="str">
        <f t="shared" si="14"/>
        <v>2019/8 Contribuciones Seg. Social</v>
      </c>
      <c r="AP8" s="11">
        <f t="shared" si="15"/>
        <v>143548.39000000001</v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85</v>
      </c>
      <c r="B9" s="82">
        <v>2019</v>
      </c>
      <c r="C9" s="82">
        <v>8</v>
      </c>
      <c r="D9" s="82"/>
      <c r="E9" s="83" t="s">
        <v>14</v>
      </c>
      <c r="F9" s="83" t="s">
        <v>10</v>
      </c>
      <c r="G9" s="83" t="s">
        <v>11</v>
      </c>
      <c r="H9" s="84">
        <v>43811</v>
      </c>
      <c r="I9" s="85">
        <v>22923.72</v>
      </c>
      <c r="J9" s="86">
        <v>0</v>
      </c>
      <c r="K9" s="85">
        <v>22923.72</v>
      </c>
      <c r="N9" s="3" t="s">
        <v>85</v>
      </c>
      <c r="O9" s="82">
        <v>2</v>
      </c>
      <c r="P9" s="85">
        <v>65301.17</v>
      </c>
      <c r="Q9" s="83" t="s">
        <v>14</v>
      </c>
      <c r="R9" s="83" t="s">
        <v>10</v>
      </c>
      <c r="S9" s="83" t="s">
        <v>10</v>
      </c>
      <c r="T9" s="82" t="s">
        <v>89</v>
      </c>
      <c r="U9" s="82" t="s">
        <v>90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>M446970</v>
      </c>
      <c r="AU9" s="11">
        <f t="shared" si="17"/>
        <v>2</v>
      </c>
      <c r="AV9" s="11">
        <f t="shared" si="18"/>
        <v>65301.17</v>
      </c>
      <c r="AW9" s="11" t="str">
        <f t="shared" si="19"/>
        <v>2019/8</v>
      </c>
      <c r="AX9" s="11" t="str">
        <f t="shared" si="21"/>
        <v>2019/8 Contribuciones Seg. Social</v>
      </c>
      <c r="AY9" s="11">
        <f t="shared" si="10"/>
        <v>143548.39000000001</v>
      </c>
      <c r="AZ9" s="11">
        <f t="shared" si="11"/>
        <v>0.4549070177659254</v>
      </c>
      <c r="BA9" s="11" t="str">
        <f t="shared" si="22"/>
        <v>M446970 2</v>
      </c>
      <c r="BB9" s="11">
        <f>IFERROR(IF(AW9="","",VLOOKUP(AW9,SUSS!R:S,2,FALSE)),AY9*SUSS!$M$2)</f>
        <v>17225.806800000002</v>
      </c>
      <c r="BC9" s="11">
        <f t="shared" si="20"/>
        <v>7836.1403999999993</v>
      </c>
    </row>
    <row r="10" spans="1:56" ht="20.100000000000001" customHeight="1" thickBot="1">
      <c r="A10" s="3" t="s">
        <v>85</v>
      </c>
      <c r="B10" s="82">
        <v>2019</v>
      </c>
      <c r="C10" s="82">
        <v>9</v>
      </c>
      <c r="D10" s="82"/>
      <c r="E10" s="83" t="s">
        <v>13</v>
      </c>
      <c r="F10" s="83" t="s">
        <v>10</v>
      </c>
      <c r="G10" s="83" t="s">
        <v>10</v>
      </c>
      <c r="H10" s="84">
        <v>43748</v>
      </c>
      <c r="I10" s="85">
        <v>84305.11</v>
      </c>
      <c r="J10" s="86">
        <v>0</v>
      </c>
      <c r="K10" s="85">
        <v>84305.11</v>
      </c>
      <c r="N10" s="3" t="s">
        <v>85</v>
      </c>
      <c r="O10" s="82">
        <v>2</v>
      </c>
      <c r="P10" s="85">
        <v>15293.46</v>
      </c>
      <c r="Q10" s="83" t="s">
        <v>14</v>
      </c>
      <c r="R10" s="83" t="s">
        <v>10</v>
      </c>
      <c r="S10" s="83" t="s">
        <v>11</v>
      </c>
      <c r="T10" s="82" t="s">
        <v>89</v>
      </c>
      <c r="U10" s="82" t="s">
        <v>90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>M446970</v>
      </c>
      <c r="AU10" s="11">
        <f t="shared" si="17"/>
        <v>2</v>
      </c>
      <c r="AV10" s="11">
        <f t="shared" si="18"/>
        <v>15293.46</v>
      </c>
      <c r="AW10" s="11" t="str">
        <f t="shared" si="19"/>
        <v>2019/8</v>
      </c>
      <c r="AX10" s="11" t="str">
        <f t="shared" si="21"/>
        <v>2019/8 Contribuciones Seg. Social</v>
      </c>
      <c r="AY10" s="11">
        <f t="shared" si="10"/>
        <v>143548.39000000001</v>
      </c>
      <c r="AZ10" s="11">
        <f t="shared" si="11"/>
        <v>0.10653870795764409</v>
      </c>
      <c r="BA10" s="11" t="str">
        <f t="shared" si="22"/>
        <v>M446970 2</v>
      </c>
      <c r="BB10" s="11">
        <f>IFERROR(IF(AW10="","",VLOOKUP(AW10,SUSS!R:S,2,FALSE)),AY10*SUSS!$M$2)</f>
        <v>17225.806800000002</v>
      </c>
      <c r="BC10" s="11">
        <f t="shared" si="20"/>
        <v>1835.2151999999999</v>
      </c>
    </row>
    <row r="11" spans="1:56" ht="20.100000000000001" customHeight="1" thickBot="1">
      <c r="A11" s="3" t="s">
        <v>85</v>
      </c>
      <c r="B11" s="82">
        <v>2019</v>
      </c>
      <c r="C11" s="82">
        <v>9</v>
      </c>
      <c r="D11" s="82"/>
      <c r="E11" s="83" t="s">
        <v>13</v>
      </c>
      <c r="F11" s="83" t="s">
        <v>10</v>
      </c>
      <c r="G11" s="83" t="s">
        <v>11</v>
      </c>
      <c r="H11" s="84">
        <v>43811</v>
      </c>
      <c r="I11" s="85">
        <v>9303.91</v>
      </c>
      <c r="J11" s="86">
        <v>0</v>
      </c>
      <c r="K11" s="85">
        <v>9303.91</v>
      </c>
      <c r="N11" s="3" t="s">
        <v>85</v>
      </c>
      <c r="O11" s="82">
        <v>2</v>
      </c>
      <c r="P11" s="85">
        <v>13536.16</v>
      </c>
      <c r="Q11" s="83" t="s">
        <v>13</v>
      </c>
      <c r="R11" s="83" t="s">
        <v>10</v>
      </c>
      <c r="S11" s="83" t="s">
        <v>11</v>
      </c>
      <c r="T11" s="82" t="s">
        <v>89</v>
      </c>
      <c r="U11" s="82" t="s">
        <v>90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85</v>
      </c>
      <c r="B12" s="82">
        <v>2019</v>
      </c>
      <c r="C12" s="82">
        <v>9</v>
      </c>
      <c r="D12" s="82"/>
      <c r="E12" s="83" t="s">
        <v>14</v>
      </c>
      <c r="F12" s="83" t="s">
        <v>10</v>
      </c>
      <c r="G12" s="83" t="s">
        <v>10</v>
      </c>
      <c r="H12" s="84">
        <v>43748</v>
      </c>
      <c r="I12" s="85">
        <v>150389.57999999999</v>
      </c>
      <c r="J12" s="86">
        <v>0</v>
      </c>
      <c r="K12" s="85">
        <v>150389.57999999999</v>
      </c>
      <c r="N12" s="3" t="s">
        <v>85</v>
      </c>
      <c r="O12" s="82">
        <v>2</v>
      </c>
      <c r="P12" s="85">
        <v>24217.21</v>
      </c>
      <c r="Q12" s="83" t="s">
        <v>13</v>
      </c>
      <c r="R12" s="83" t="s">
        <v>10</v>
      </c>
      <c r="S12" s="83" t="s">
        <v>10</v>
      </c>
      <c r="T12" s="82" t="s">
        <v>91</v>
      </c>
      <c r="U12" s="82" t="s">
        <v>90</v>
      </c>
      <c r="AC12" s="11" t="str">
        <f t="shared" si="0"/>
        <v>M446970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150389.57999999999</v>
      </c>
      <c r="AH12" s="11">
        <f t="shared" si="5"/>
        <v>0</v>
      </c>
      <c r="AI12" s="11">
        <f t="shared" si="6"/>
        <v>150389.57999999999</v>
      </c>
      <c r="AJ12" s="11">
        <f t="shared" si="7"/>
        <v>2019</v>
      </c>
      <c r="AK12" s="11">
        <f t="shared" si="8"/>
        <v>9</v>
      </c>
      <c r="AN12" s="11" t="str">
        <f t="shared" si="13"/>
        <v xml:space="preserve">2019/9 </v>
      </c>
      <c r="AO12" s="11" t="str">
        <f t="shared" si="14"/>
        <v>2019/9 Contribuciones Seg. Social</v>
      </c>
      <c r="AP12" s="11">
        <f t="shared" si="15"/>
        <v>150389.57999999999</v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 t="s">
        <v>85</v>
      </c>
      <c r="B13" s="82">
        <v>2019</v>
      </c>
      <c r="C13" s="82">
        <v>9</v>
      </c>
      <c r="D13" s="82"/>
      <c r="E13" s="83" t="s">
        <v>14</v>
      </c>
      <c r="F13" s="83" t="s">
        <v>10</v>
      </c>
      <c r="G13" s="83" t="s">
        <v>11</v>
      </c>
      <c r="H13" s="84">
        <v>43811</v>
      </c>
      <c r="I13" s="85">
        <v>16596.990000000002</v>
      </c>
      <c r="J13" s="86">
        <v>0</v>
      </c>
      <c r="K13" s="85">
        <v>16596.990000000002</v>
      </c>
      <c r="N13" s="3" t="s">
        <v>85</v>
      </c>
      <c r="O13" s="82">
        <v>3</v>
      </c>
      <c r="P13" s="85">
        <v>7630.26</v>
      </c>
      <c r="Q13" s="83" t="s">
        <v>14</v>
      </c>
      <c r="R13" s="83" t="s">
        <v>10</v>
      </c>
      <c r="S13" s="83" t="s">
        <v>11</v>
      </c>
      <c r="T13" s="82" t="s">
        <v>89</v>
      </c>
      <c r="U13" s="82" t="s">
        <v>20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>M446970</v>
      </c>
      <c r="AU13" s="11">
        <f t="shared" si="17"/>
        <v>3</v>
      </c>
      <c r="AV13" s="11">
        <f t="shared" si="18"/>
        <v>7630.26</v>
      </c>
      <c r="AW13" s="11" t="str">
        <f t="shared" si="19"/>
        <v>2019/8</v>
      </c>
      <c r="AX13" s="11" t="str">
        <f t="shared" si="21"/>
        <v>2019/8 Contribuciones Seg. Social</v>
      </c>
      <c r="AY13" s="11">
        <f t="shared" si="10"/>
        <v>143548.39000000001</v>
      </c>
      <c r="AZ13" s="11">
        <f t="shared" si="11"/>
        <v>5.3154619149681857E-2</v>
      </c>
      <c r="BA13" s="11" t="str">
        <f t="shared" si="22"/>
        <v>M446970 3</v>
      </c>
      <c r="BB13" s="11">
        <f>IFERROR(IF(AW13="","",VLOOKUP(AW13,SUSS!R:S,2,FALSE)),AY13*SUSS!$M$2)</f>
        <v>17225.806800000002</v>
      </c>
      <c r="BC13" s="11">
        <f t="shared" si="20"/>
        <v>915.63120000000004</v>
      </c>
    </row>
    <row r="14" spans="1:56" ht="20.100000000000001" customHeight="1" thickBot="1">
      <c r="A14" s="3" t="s">
        <v>85</v>
      </c>
      <c r="B14" s="82">
        <v>2019</v>
      </c>
      <c r="C14" s="82">
        <v>10</v>
      </c>
      <c r="D14" s="82"/>
      <c r="E14" s="83" t="s">
        <v>13</v>
      </c>
      <c r="F14" s="83" t="s">
        <v>10</v>
      </c>
      <c r="G14" s="83" t="s">
        <v>10</v>
      </c>
      <c r="H14" s="84">
        <v>43781</v>
      </c>
      <c r="I14" s="85">
        <v>165094.31</v>
      </c>
      <c r="J14" s="86">
        <v>0</v>
      </c>
      <c r="K14" s="85">
        <v>165094.31</v>
      </c>
      <c r="N14" s="3" t="s">
        <v>85</v>
      </c>
      <c r="O14" s="82">
        <v>3</v>
      </c>
      <c r="P14" s="85">
        <v>60087.9</v>
      </c>
      <c r="Q14" s="83" t="s">
        <v>13</v>
      </c>
      <c r="R14" s="83" t="s">
        <v>10</v>
      </c>
      <c r="S14" s="83" t="s">
        <v>10</v>
      </c>
      <c r="T14" s="82" t="s">
        <v>91</v>
      </c>
      <c r="U14" s="82" t="s">
        <v>20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85</v>
      </c>
      <c r="B15" s="82">
        <v>2019</v>
      </c>
      <c r="C15" s="82">
        <v>10</v>
      </c>
      <c r="D15" s="82"/>
      <c r="E15" s="83" t="s">
        <v>13</v>
      </c>
      <c r="F15" s="83" t="s">
        <v>10</v>
      </c>
      <c r="G15" s="83" t="s">
        <v>11</v>
      </c>
      <c r="H15" s="84">
        <v>43811</v>
      </c>
      <c r="I15" s="85">
        <v>8816.0400000000009</v>
      </c>
      <c r="J15" s="86">
        <v>0</v>
      </c>
      <c r="K15" s="85">
        <v>8816.0400000000009</v>
      </c>
      <c r="N15" s="3" t="s">
        <v>85</v>
      </c>
      <c r="O15" s="82">
        <v>3</v>
      </c>
      <c r="P15" s="85">
        <v>75382.210000000006</v>
      </c>
      <c r="Q15" s="83" t="s">
        <v>14</v>
      </c>
      <c r="R15" s="83" t="s">
        <v>10</v>
      </c>
      <c r="S15" s="83" t="s">
        <v>10</v>
      </c>
      <c r="T15" s="82" t="s">
        <v>91</v>
      </c>
      <c r="U15" s="82" t="s">
        <v>20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>M446970</v>
      </c>
      <c r="AU15" s="11">
        <f t="shared" si="17"/>
        <v>3</v>
      </c>
      <c r="AV15" s="11">
        <f t="shared" si="18"/>
        <v>75382.210000000006</v>
      </c>
      <c r="AW15" s="11" t="str">
        <f t="shared" si="19"/>
        <v>2019/9</v>
      </c>
      <c r="AX15" s="11" t="str">
        <f t="shared" si="21"/>
        <v>2019/9 Contribuciones Seg. Social</v>
      </c>
      <c r="AY15" s="11">
        <f t="shared" si="10"/>
        <v>150389.57999999999</v>
      </c>
      <c r="AZ15" s="11">
        <f t="shared" si="11"/>
        <v>0.50124622995821921</v>
      </c>
      <c r="BA15" s="11" t="str">
        <f t="shared" si="22"/>
        <v>M446970 3</v>
      </c>
      <c r="BB15" s="11">
        <f>IFERROR(IF(AW15="","",VLOOKUP(AW15,SUSS!R:S,2,FALSE)),AY15*SUSS!$M$2)</f>
        <v>18046.749599999999</v>
      </c>
      <c r="BC15" s="11">
        <f t="shared" si="20"/>
        <v>9045.8652000000002</v>
      </c>
    </row>
    <row r="16" spans="1:56" ht="20.100000000000001" customHeight="1" thickBot="1">
      <c r="A16" s="3" t="s">
        <v>85</v>
      </c>
      <c r="B16" s="82">
        <v>2019</v>
      </c>
      <c r="C16" s="82">
        <v>10</v>
      </c>
      <c r="D16" s="82"/>
      <c r="E16" s="83" t="s">
        <v>14</v>
      </c>
      <c r="F16" s="83" t="s">
        <v>10</v>
      </c>
      <c r="G16" s="83" t="s">
        <v>10</v>
      </c>
      <c r="H16" s="84">
        <v>43781</v>
      </c>
      <c r="I16" s="85">
        <v>174363.61</v>
      </c>
      <c r="J16" s="86">
        <v>0</v>
      </c>
      <c r="K16" s="85">
        <v>174363.61</v>
      </c>
      <c r="N16" s="3" t="s">
        <v>85</v>
      </c>
      <c r="O16" s="82">
        <v>3</v>
      </c>
      <c r="P16" s="85">
        <v>3940.71</v>
      </c>
      <c r="Q16" s="83" t="s">
        <v>13</v>
      </c>
      <c r="R16" s="83" t="s">
        <v>10</v>
      </c>
      <c r="S16" s="83" t="s">
        <v>11</v>
      </c>
      <c r="T16" s="82" t="s">
        <v>91</v>
      </c>
      <c r="U16" s="82" t="s">
        <v>20</v>
      </c>
      <c r="AC16" s="11" t="str">
        <f t="shared" si="0"/>
        <v>M446970</v>
      </c>
      <c r="AD16" s="11" t="str">
        <f t="shared" si="1"/>
        <v>Contribuciones Seg. Social</v>
      </c>
      <c r="AE16" s="11" t="str">
        <f t="shared" si="2"/>
        <v>Declaración Jurada</v>
      </c>
      <c r="AF16" s="11" t="str">
        <f t="shared" si="3"/>
        <v>Declaración Jurada</v>
      </c>
      <c r="AG16" s="11">
        <f t="shared" si="4"/>
        <v>174363.61</v>
      </c>
      <c r="AH16" s="11">
        <f t="shared" si="5"/>
        <v>0</v>
      </c>
      <c r="AI16" s="11">
        <f t="shared" si="6"/>
        <v>174363.61</v>
      </c>
      <c r="AJ16" s="11">
        <f t="shared" si="7"/>
        <v>2019</v>
      </c>
      <c r="AK16" s="11">
        <f t="shared" si="8"/>
        <v>10</v>
      </c>
      <c r="AN16" s="11" t="str">
        <f t="shared" si="13"/>
        <v>2019/10</v>
      </c>
      <c r="AO16" s="11" t="str">
        <f t="shared" si="14"/>
        <v>2019/10 Contribuciones Seg. Social</v>
      </c>
      <c r="AP16" s="11">
        <f t="shared" si="15"/>
        <v>174363.61</v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85</v>
      </c>
      <c r="B17" s="82">
        <v>2019</v>
      </c>
      <c r="C17" s="82">
        <v>10</v>
      </c>
      <c r="D17" s="82"/>
      <c r="E17" s="83" t="s">
        <v>14</v>
      </c>
      <c r="F17" s="83" t="s">
        <v>10</v>
      </c>
      <c r="G17" s="83" t="s">
        <v>11</v>
      </c>
      <c r="H17" s="84">
        <v>43811</v>
      </c>
      <c r="I17" s="85">
        <v>9311.02</v>
      </c>
      <c r="J17" s="86">
        <v>0</v>
      </c>
      <c r="K17" s="85">
        <v>9311.02</v>
      </c>
      <c r="N17" s="3" t="s">
        <v>85</v>
      </c>
      <c r="O17" s="82">
        <v>4</v>
      </c>
      <c r="P17" s="85">
        <v>75007.37</v>
      </c>
      <c r="Q17" s="83" t="s">
        <v>14</v>
      </c>
      <c r="R17" s="83" t="s">
        <v>10</v>
      </c>
      <c r="S17" s="83" t="s">
        <v>10</v>
      </c>
      <c r="T17" s="82" t="s">
        <v>91</v>
      </c>
      <c r="U17" s="82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>M446970</v>
      </c>
      <c r="AU17" s="11">
        <f t="shared" si="17"/>
        <v>4</v>
      </c>
      <c r="AV17" s="11">
        <f t="shared" si="18"/>
        <v>75007.37</v>
      </c>
      <c r="AW17" s="11" t="str">
        <f t="shared" si="19"/>
        <v>2019/9</v>
      </c>
      <c r="AX17" s="11" t="str">
        <f t="shared" si="21"/>
        <v>2019/9 Contribuciones Seg. Social</v>
      </c>
      <c r="AY17" s="11">
        <f t="shared" si="10"/>
        <v>150389.57999999999</v>
      </c>
      <c r="AZ17" s="11">
        <f t="shared" si="11"/>
        <v>0.49875377004178084</v>
      </c>
      <c r="BA17" s="11" t="str">
        <f t="shared" si="22"/>
        <v>M446970 4</v>
      </c>
      <c r="BB17" s="11">
        <f>IFERROR(IF(AW17="","",VLOOKUP(AW17,SUSS!R:S,2,FALSE)),AY17*SUSS!$M$2)</f>
        <v>18046.749599999999</v>
      </c>
      <c r="BC17" s="11">
        <f t="shared" si="20"/>
        <v>9000.8844000000008</v>
      </c>
    </row>
    <row r="18" spans="1:55" ht="20.100000000000001" customHeight="1" thickBot="1">
      <c r="A18" s="3" t="s">
        <v>85</v>
      </c>
      <c r="B18" s="82">
        <v>2019</v>
      </c>
      <c r="C18" s="82">
        <v>11</v>
      </c>
      <c r="D18" s="82"/>
      <c r="E18" s="83" t="s">
        <v>14</v>
      </c>
      <c r="F18" s="83" t="s">
        <v>10</v>
      </c>
      <c r="G18" s="83" t="s">
        <v>10</v>
      </c>
      <c r="H18" s="84">
        <v>43809</v>
      </c>
      <c r="I18" s="85">
        <v>178033.45</v>
      </c>
      <c r="J18" s="86">
        <v>0</v>
      </c>
      <c r="K18" s="85">
        <v>178033.45</v>
      </c>
      <c r="N18" s="3" t="s">
        <v>85</v>
      </c>
      <c r="O18" s="82">
        <v>4</v>
      </c>
      <c r="P18" s="85">
        <v>5363.2</v>
      </c>
      <c r="Q18" s="83" t="s">
        <v>13</v>
      </c>
      <c r="R18" s="83" t="s">
        <v>10</v>
      </c>
      <c r="S18" s="83" t="s">
        <v>11</v>
      </c>
      <c r="T18" s="82" t="s">
        <v>91</v>
      </c>
      <c r="U18" s="82" t="s">
        <v>90</v>
      </c>
      <c r="AC18" s="11" t="str">
        <f t="shared" si="0"/>
        <v>M446970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178033.45</v>
      </c>
      <c r="AH18" s="11">
        <f t="shared" si="5"/>
        <v>0</v>
      </c>
      <c r="AI18" s="11">
        <f t="shared" si="6"/>
        <v>178033.45</v>
      </c>
      <c r="AJ18" s="11">
        <f t="shared" si="7"/>
        <v>2019</v>
      </c>
      <c r="AK18" s="11">
        <f t="shared" si="8"/>
        <v>11</v>
      </c>
      <c r="AN18" s="11" t="str">
        <f t="shared" si="13"/>
        <v>2019/11</v>
      </c>
      <c r="AO18" s="11" t="str">
        <f t="shared" si="14"/>
        <v>2019/11 Contribuciones Seg. Social</v>
      </c>
      <c r="AP18" s="11">
        <f t="shared" si="15"/>
        <v>178033.45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85</v>
      </c>
      <c r="B19" s="82">
        <v>2019</v>
      </c>
      <c r="C19" s="82">
        <v>11</v>
      </c>
      <c r="D19" s="82"/>
      <c r="E19" s="83" t="s">
        <v>14</v>
      </c>
      <c r="F19" s="83" t="s">
        <v>10</v>
      </c>
      <c r="G19" s="83" t="s">
        <v>11</v>
      </c>
      <c r="H19" s="84">
        <v>43811</v>
      </c>
      <c r="I19" s="86">
        <v>633.79999999999995</v>
      </c>
      <c r="J19" s="86">
        <v>0</v>
      </c>
      <c r="K19" s="86">
        <v>633.79999999999995</v>
      </c>
      <c r="N19" s="3" t="s">
        <v>85</v>
      </c>
      <c r="O19" s="82">
        <v>4</v>
      </c>
      <c r="P19" s="85">
        <v>10495.47</v>
      </c>
      <c r="Q19" s="83" t="s">
        <v>14</v>
      </c>
      <c r="R19" s="83" t="s">
        <v>10</v>
      </c>
      <c r="S19" s="83" t="s">
        <v>11</v>
      </c>
      <c r="T19" s="82" t="s">
        <v>91</v>
      </c>
      <c r="U19" s="82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>M446970</v>
      </c>
      <c r="AU19" s="11">
        <f t="shared" si="17"/>
        <v>4</v>
      </c>
      <c r="AV19" s="11">
        <f t="shared" si="18"/>
        <v>10495.47</v>
      </c>
      <c r="AW19" s="11" t="str">
        <f t="shared" si="19"/>
        <v>2019/9</v>
      </c>
      <c r="AX19" s="11" t="str">
        <f t="shared" si="21"/>
        <v>2019/9 Contribuciones Seg. Social</v>
      </c>
      <c r="AY19" s="11">
        <f t="shared" si="10"/>
        <v>150389.57999999999</v>
      </c>
      <c r="AZ19" s="11">
        <f t="shared" si="11"/>
        <v>6.9788545190431414E-2</v>
      </c>
      <c r="BA19" s="11" t="str">
        <f t="shared" si="22"/>
        <v>M446970 4</v>
      </c>
      <c r="BB19" s="11">
        <f>IFERROR(IF(AW19="","",VLOOKUP(AW19,SUSS!R:S,2,FALSE)),AY19*SUSS!$M$2)</f>
        <v>18046.749599999999</v>
      </c>
      <c r="BC19" s="11">
        <f t="shared" si="20"/>
        <v>1259.4564</v>
      </c>
    </row>
    <row r="20" spans="1:55" ht="20.100000000000001" customHeight="1" thickBot="1">
      <c r="A20" s="3" t="s">
        <v>85</v>
      </c>
      <c r="B20" s="82">
        <v>2019</v>
      </c>
      <c r="C20" s="82">
        <v>11</v>
      </c>
      <c r="D20" s="82"/>
      <c r="E20" s="83" t="s">
        <v>13</v>
      </c>
      <c r="F20" s="83" t="s">
        <v>10</v>
      </c>
      <c r="G20" s="83" t="s">
        <v>10</v>
      </c>
      <c r="H20" s="84">
        <v>43809</v>
      </c>
      <c r="I20" s="85">
        <v>170255.11</v>
      </c>
      <c r="J20" s="86">
        <v>0</v>
      </c>
      <c r="K20" s="85">
        <v>170255.11</v>
      </c>
      <c r="N20" s="3" t="s">
        <v>85</v>
      </c>
      <c r="O20" s="82">
        <v>4</v>
      </c>
      <c r="P20" s="85">
        <v>60586.28</v>
      </c>
      <c r="Q20" s="83" t="s">
        <v>13</v>
      </c>
      <c r="R20" s="83" t="s">
        <v>10</v>
      </c>
      <c r="S20" s="83" t="s">
        <v>10</v>
      </c>
      <c r="T20" s="82" t="s">
        <v>92</v>
      </c>
      <c r="U20" s="82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85</v>
      </c>
      <c r="B21" s="82">
        <v>2019</v>
      </c>
      <c r="C21" s="82">
        <v>11</v>
      </c>
      <c r="D21" s="82"/>
      <c r="E21" s="83" t="s">
        <v>13</v>
      </c>
      <c r="F21" s="83" t="s">
        <v>10</v>
      </c>
      <c r="G21" s="83" t="s">
        <v>11</v>
      </c>
      <c r="H21" s="84">
        <v>43811</v>
      </c>
      <c r="I21" s="86">
        <v>606.11</v>
      </c>
      <c r="J21" s="86">
        <v>0</v>
      </c>
      <c r="K21" s="86">
        <v>606.11</v>
      </c>
      <c r="N21" s="3" t="s">
        <v>85</v>
      </c>
      <c r="O21" s="82">
        <v>5</v>
      </c>
      <c r="P21" s="85">
        <v>6101.52</v>
      </c>
      <c r="Q21" s="83" t="s">
        <v>14</v>
      </c>
      <c r="R21" s="83" t="s">
        <v>10</v>
      </c>
      <c r="S21" s="83" t="s">
        <v>11</v>
      </c>
      <c r="T21" s="82" t="s">
        <v>91</v>
      </c>
      <c r="U21" s="82" t="s">
        <v>21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>M446970</v>
      </c>
      <c r="AU21" s="11">
        <f t="shared" si="17"/>
        <v>5</v>
      </c>
      <c r="AV21" s="11">
        <f t="shared" si="18"/>
        <v>6101.52</v>
      </c>
      <c r="AW21" s="11" t="str">
        <f t="shared" si="19"/>
        <v>2019/9</v>
      </c>
      <c r="AX21" s="11" t="str">
        <f t="shared" si="21"/>
        <v>2019/9 Contribuciones Seg. Social</v>
      </c>
      <c r="AY21" s="11">
        <f t="shared" si="10"/>
        <v>150389.57999999999</v>
      </c>
      <c r="AZ21" s="11">
        <f t="shared" si="11"/>
        <v>4.0571427887490616E-2</v>
      </c>
      <c r="BA21" s="11" t="str">
        <f t="shared" si="22"/>
        <v>M446970 5</v>
      </c>
      <c r="BB21" s="11">
        <f>IFERROR(IF(AW21="","",VLOOKUP(AW21,SUSS!R:S,2,FALSE)),AY21*SUSS!$M$2)</f>
        <v>18046.749599999999</v>
      </c>
      <c r="BC21" s="11">
        <f t="shared" si="20"/>
        <v>732.18240000000003</v>
      </c>
    </row>
    <row r="22" spans="1:55" ht="20.100000000000001" customHeight="1" thickBot="1">
      <c r="A22" s="3" t="s">
        <v>101</v>
      </c>
      <c r="B22" s="76" t="s">
        <v>94</v>
      </c>
      <c r="C22"/>
      <c r="D22"/>
      <c r="E22"/>
      <c r="F22"/>
      <c r="G22"/>
      <c r="H22"/>
      <c r="I22"/>
      <c r="J22"/>
      <c r="K22"/>
      <c r="N22" s="3" t="s">
        <v>85</v>
      </c>
      <c r="O22" s="82">
        <v>5</v>
      </c>
      <c r="P22" s="85">
        <v>67927.960000000006</v>
      </c>
      <c r="Q22" s="83" t="s">
        <v>13</v>
      </c>
      <c r="R22" s="83" t="s">
        <v>10</v>
      </c>
      <c r="S22" s="83" t="s">
        <v>10</v>
      </c>
      <c r="T22" s="82" t="s">
        <v>92</v>
      </c>
      <c r="U22" s="82" t="s">
        <v>21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102</v>
      </c>
      <c r="B23" s="87" t="s">
        <v>0</v>
      </c>
      <c r="C23" s="87" t="s">
        <v>1</v>
      </c>
      <c r="D23" s="87" t="s">
        <v>2</v>
      </c>
      <c r="E23" s="87" t="s">
        <v>3</v>
      </c>
      <c r="F23" s="87" t="s">
        <v>4</v>
      </c>
      <c r="G23" s="87" t="s">
        <v>5</v>
      </c>
      <c r="H23" s="87" t="s">
        <v>6</v>
      </c>
      <c r="I23" s="87" t="s">
        <v>7</v>
      </c>
      <c r="J23" s="87" t="s">
        <v>8</v>
      </c>
      <c r="K23" s="87" t="s">
        <v>9</v>
      </c>
      <c r="N23" s="3" t="s">
        <v>85</v>
      </c>
      <c r="O23" s="82">
        <v>5</v>
      </c>
      <c r="P23" s="85">
        <v>81966.41</v>
      </c>
      <c r="Q23" s="83" t="s">
        <v>14</v>
      </c>
      <c r="R23" s="83" t="s">
        <v>10</v>
      </c>
      <c r="S23" s="83" t="s">
        <v>10</v>
      </c>
      <c r="T23" s="82" t="s">
        <v>92</v>
      </c>
      <c r="U23" s="82" t="s">
        <v>21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>M446970</v>
      </c>
      <c r="AU23" s="11">
        <f t="shared" si="17"/>
        <v>5</v>
      </c>
      <c r="AV23" s="11">
        <f t="shared" si="18"/>
        <v>81966.41</v>
      </c>
      <c r="AW23" s="11" t="str">
        <f t="shared" si="19"/>
        <v>2019/10</v>
      </c>
      <c r="AX23" s="11" t="str">
        <f t="shared" si="21"/>
        <v>2019/10 Contribuciones Seg. Social</v>
      </c>
      <c r="AY23" s="11">
        <f t="shared" si="10"/>
        <v>174363.61</v>
      </c>
      <c r="AZ23" s="11">
        <f t="shared" si="11"/>
        <v>0.47008897097278501</v>
      </c>
      <c r="BA23" s="11" t="str">
        <f t="shared" si="22"/>
        <v>M446970 5</v>
      </c>
      <c r="BB23" s="11">
        <f>IFERROR(IF(AW23="","",VLOOKUP(AW23,SUSS!R:S,2,FALSE)),AY23*SUSS!$M$2)</f>
        <v>20923.633199999997</v>
      </c>
      <c r="BC23" s="11">
        <f t="shared" si="20"/>
        <v>9835.9691999999995</v>
      </c>
    </row>
    <row r="24" spans="1:55" ht="20.100000000000001" customHeight="1" thickBot="1">
      <c r="A24" s="3" t="s">
        <v>103</v>
      </c>
      <c r="B24" s="77">
        <v>2017</v>
      </c>
      <c r="C24" s="77"/>
      <c r="D24" s="77"/>
      <c r="E24" s="78" t="s">
        <v>37</v>
      </c>
      <c r="F24" s="78" t="s">
        <v>10</v>
      </c>
      <c r="G24" s="78" t="s">
        <v>10</v>
      </c>
      <c r="H24" s="79">
        <v>43264</v>
      </c>
      <c r="I24" s="80">
        <v>1000</v>
      </c>
      <c r="J24" s="81">
        <v>0</v>
      </c>
      <c r="K24" s="80">
        <v>1000</v>
      </c>
      <c r="N24" s="3" t="s">
        <v>85</v>
      </c>
      <c r="O24" s="82">
        <v>6</v>
      </c>
      <c r="P24" s="85">
        <v>90709.96</v>
      </c>
      <c r="Q24" s="83" t="s">
        <v>14</v>
      </c>
      <c r="R24" s="83" t="s">
        <v>10</v>
      </c>
      <c r="S24" s="83" t="s">
        <v>10</v>
      </c>
      <c r="T24" s="82" t="s">
        <v>92</v>
      </c>
      <c r="U24" s="82" t="s">
        <v>21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>M446970</v>
      </c>
      <c r="AU24" s="11">
        <f t="shared" si="17"/>
        <v>6</v>
      </c>
      <c r="AV24" s="11">
        <f t="shared" si="18"/>
        <v>90709.96</v>
      </c>
      <c r="AW24" s="11" t="str">
        <f t="shared" si="19"/>
        <v>2019/10</v>
      </c>
      <c r="AX24" s="11" t="str">
        <f t="shared" si="21"/>
        <v>2019/10 Contribuciones Seg. Social</v>
      </c>
      <c r="AY24" s="11">
        <f t="shared" si="10"/>
        <v>174363.61</v>
      </c>
      <c r="AZ24" s="11">
        <f t="shared" si="11"/>
        <v>0.52023446864859024</v>
      </c>
      <c r="BA24" s="11" t="str">
        <f t="shared" si="22"/>
        <v>M446970 6</v>
      </c>
      <c r="BB24" s="11">
        <f>IFERROR(IF(AW24="","",VLOOKUP(AW24,SUSS!R:S,2,FALSE)),AY24*SUSS!$M$2)</f>
        <v>20923.633199999997</v>
      </c>
      <c r="BC24" s="11">
        <f t="shared" si="20"/>
        <v>10885.1952</v>
      </c>
    </row>
    <row r="25" spans="1:55" ht="20.100000000000001" customHeight="1" thickBot="1">
      <c r="A25" s="3" t="s">
        <v>104</v>
      </c>
      <c r="B25" s="82">
        <v>2017</v>
      </c>
      <c r="C25" s="82"/>
      <c r="D25" s="82"/>
      <c r="E25" s="83" t="s">
        <v>37</v>
      </c>
      <c r="F25" s="83" t="s">
        <v>10</v>
      </c>
      <c r="G25" s="83" t="s">
        <v>11</v>
      </c>
      <c r="H25" s="84">
        <v>43710</v>
      </c>
      <c r="I25" s="86">
        <v>516.63</v>
      </c>
      <c r="J25" s="86">
        <v>303.42</v>
      </c>
      <c r="K25" s="86">
        <v>213.21</v>
      </c>
      <c r="N25" s="3" t="s">
        <v>85</v>
      </c>
      <c r="O25" s="82">
        <v>6</v>
      </c>
      <c r="P25" s="85">
        <v>36580.07</v>
      </c>
      <c r="Q25" s="83" t="s">
        <v>13</v>
      </c>
      <c r="R25" s="83" t="s">
        <v>10</v>
      </c>
      <c r="S25" s="83" t="s">
        <v>10</v>
      </c>
      <c r="T25" s="82" t="s">
        <v>92</v>
      </c>
      <c r="U25" s="82" t="s">
        <v>21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105</v>
      </c>
      <c r="B26" s="76" t="s">
        <v>12</v>
      </c>
      <c r="C26"/>
      <c r="D26"/>
      <c r="E26"/>
      <c r="F26"/>
      <c r="G26"/>
      <c r="H26"/>
      <c r="I26"/>
      <c r="J26"/>
      <c r="K26"/>
      <c r="N26" s="3" t="s">
        <v>85</v>
      </c>
      <c r="O26" s="82">
        <v>6</v>
      </c>
      <c r="P26" s="85">
        <v>8816.0400000000009</v>
      </c>
      <c r="Q26" s="83" t="s">
        <v>13</v>
      </c>
      <c r="R26" s="83" t="s">
        <v>10</v>
      </c>
      <c r="S26" s="83" t="s">
        <v>11</v>
      </c>
      <c r="T26" s="82" t="s">
        <v>92</v>
      </c>
      <c r="U26" s="82" t="s">
        <v>21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106</v>
      </c>
      <c r="B27" s="87" t="s">
        <v>0</v>
      </c>
      <c r="C27" s="87" t="s">
        <v>1</v>
      </c>
      <c r="D27" s="87" t="s">
        <v>2</v>
      </c>
      <c r="E27" s="87" t="s">
        <v>3</v>
      </c>
      <c r="F27" s="87" t="s">
        <v>4</v>
      </c>
      <c r="G27" s="87" t="s">
        <v>5</v>
      </c>
      <c r="H27" s="87" t="s">
        <v>6</v>
      </c>
      <c r="I27" s="87" t="s">
        <v>7</v>
      </c>
      <c r="J27" s="87" t="s">
        <v>8</v>
      </c>
      <c r="K27" s="87" t="s">
        <v>9</v>
      </c>
      <c r="N27" s="3" t="s">
        <v>85</v>
      </c>
      <c r="O27" s="82">
        <v>6</v>
      </c>
      <c r="P27" s="85">
        <v>24569.69</v>
      </c>
      <c r="Q27" s="83" t="s">
        <v>13</v>
      </c>
      <c r="R27" s="83" t="s">
        <v>10</v>
      </c>
      <c r="S27" s="83" t="s">
        <v>10</v>
      </c>
      <c r="T27" s="82" t="s">
        <v>93</v>
      </c>
      <c r="U27" s="82" t="s">
        <v>21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107</v>
      </c>
      <c r="B28" s="77">
        <v>2018</v>
      </c>
      <c r="C28" s="77">
        <v>4</v>
      </c>
      <c r="D28" s="77"/>
      <c r="E28" s="78" t="s">
        <v>13</v>
      </c>
      <c r="F28" s="78" t="s">
        <v>10</v>
      </c>
      <c r="G28" s="78" t="s">
        <v>10</v>
      </c>
      <c r="H28" s="79">
        <v>43230</v>
      </c>
      <c r="I28" s="81">
        <v>326.62</v>
      </c>
      <c r="J28" s="81">
        <v>0</v>
      </c>
      <c r="K28" s="81">
        <v>326.62</v>
      </c>
      <c r="N28" s="3" t="s">
        <v>85</v>
      </c>
      <c r="O28" s="82">
        <v>7</v>
      </c>
      <c r="P28" s="85">
        <v>1687.24</v>
      </c>
      <c r="Q28" s="83" t="s">
        <v>14</v>
      </c>
      <c r="R28" s="83" t="s">
        <v>10</v>
      </c>
      <c r="S28" s="83" t="s">
        <v>10</v>
      </c>
      <c r="T28" s="82" t="s">
        <v>92</v>
      </c>
      <c r="U28" s="82" t="s">
        <v>21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M446970</v>
      </c>
      <c r="AU28" s="11">
        <f t="shared" si="17"/>
        <v>7</v>
      </c>
      <c r="AV28" s="11">
        <f t="shared" si="18"/>
        <v>1687.24</v>
      </c>
      <c r="AW28" s="11" t="str">
        <f t="shared" si="19"/>
        <v>2019/10</v>
      </c>
      <c r="AX28" s="11" t="str">
        <f t="shared" si="21"/>
        <v>2019/10 Contribuciones Seg. Social</v>
      </c>
      <c r="AY28" s="11">
        <f t="shared" si="10"/>
        <v>174363.61</v>
      </c>
      <c r="AZ28" s="11">
        <f t="shared" si="11"/>
        <v>9.6765603786248752E-3</v>
      </c>
      <c r="BA28" s="11" t="str">
        <f t="shared" si="22"/>
        <v>M446970 7</v>
      </c>
      <c r="BB28" s="11">
        <f>IFERROR(IF(AW28="","",VLOOKUP(AW28,SUSS!R:S,2,FALSE)),AY28*SUSS!$M$2)</f>
        <v>20923.633199999997</v>
      </c>
      <c r="BC28" s="11">
        <f t="shared" si="20"/>
        <v>202.46879999999999</v>
      </c>
    </row>
    <row r="29" spans="1:55" ht="20.100000000000001" customHeight="1" thickBot="1">
      <c r="A29" s="3" t="s">
        <v>108</v>
      </c>
      <c r="B29" s="82">
        <v>2018</v>
      </c>
      <c r="C29" s="82">
        <v>4</v>
      </c>
      <c r="D29" s="82"/>
      <c r="E29" s="83" t="s">
        <v>13</v>
      </c>
      <c r="F29" s="83" t="s">
        <v>10</v>
      </c>
      <c r="G29" s="83" t="s">
        <v>11</v>
      </c>
      <c r="H29" s="84">
        <v>43710</v>
      </c>
      <c r="I29" s="86">
        <v>179.52</v>
      </c>
      <c r="J29" s="86">
        <v>0</v>
      </c>
      <c r="K29" s="86">
        <v>179.52</v>
      </c>
      <c r="N29" s="3" t="s">
        <v>85</v>
      </c>
      <c r="O29" s="82">
        <v>7</v>
      </c>
      <c r="P29" s="85">
        <v>9311.02</v>
      </c>
      <c r="Q29" s="83" t="s">
        <v>14</v>
      </c>
      <c r="R29" s="83" t="s">
        <v>10</v>
      </c>
      <c r="S29" s="83" t="s">
        <v>11</v>
      </c>
      <c r="T29" s="82" t="s">
        <v>92</v>
      </c>
      <c r="U29" s="82" t="s">
        <v>21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>M446970</v>
      </c>
      <c r="AU29" s="11">
        <f t="shared" si="17"/>
        <v>7</v>
      </c>
      <c r="AV29" s="11">
        <f t="shared" si="18"/>
        <v>9311.02</v>
      </c>
      <c r="AW29" s="11" t="str">
        <f t="shared" si="19"/>
        <v>2019/10</v>
      </c>
      <c r="AX29" s="11" t="str">
        <f t="shared" si="21"/>
        <v>2019/10 Contribuciones Seg. Social</v>
      </c>
      <c r="AY29" s="11">
        <f t="shared" si="10"/>
        <v>174363.61</v>
      </c>
      <c r="AZ29" s="11">
        <f t="shared" si="11"/>
        <v>5.3400018501566934E-2</v>
      </c>
      <c r="BA29" s="11" t="str">
        <f t="shared" si="22"/>
        <v>M446970 7</v>
      </c>
      <c r="BB29" s="11">
        <f>IFERROR(IF(AW29="","",VLOOKUP(AW29,SUSS!R:S,2,FALSE)),AY29*SUSS!$M$2)</f>
        <v>20923.633199999997</v>
      </c>
      <c r="BC29" s="11">
        <f t="shared" si="20"/>
        <v>1117.3224</v>
      </c>
    </row>
    <row r="30" spans="1:55" ht="20.100000000000001" customHeight="1" thickBot="1">
      <c r="A30" s="3" t="s">
        <v>109</v>
      </c>
      <c r="B30" s="82">
        <v>2018</v>
      </c>
      <c r="C30" s="82">
        <v>4</v>
      </c>
      <c r="D30" s="82"/>
      <c r="E30" s="83" t="s">
        <v>14</v>
      </c>
      <c r="F30" s="83" t="s">
        <v>10</v>
      </c>
      <c r="G30" s="83" t="s">
        <v>10</v>
      </c>
      <c r="H30" s="84">
        <v>43230</v>
      </c>
      <c r="I30" s="85">
        <v>2774.36</v>
      </c>
      <c r="J30" s="86">
        <v>0</v>
      </c>
      <c r="K30" s="85">
        <v>2774.36</v>
      </c>
      <c r="N30" s="3" t="s">
        <v>85</v>
      </c>
      <c r="O30" s="82">
        <v>7</v>
      </c>
      <c r="P30" s="85">
        <v>82433.009999999995</v>
      </c>
      <c r="Q30" s="83" t="s">
        <v>14</v>
      </c>
      <c r="R30" s="83" t="s">
        <v>10</v>
      </c>
      <c r="S30" s="83" t="s">
        <v>10</v>
      </c>
      <c r="T30" s="82" t="s">
        <v>93</v>
      </c>
      <c r="U30" s="82" t="s">
        <v>21</v>
      </c>
      <c r="AC30" s="11" t="str">
        <f t="shared" si="0"/>
        <v>L995356</v>
      </c>
      <c r="AD30" s="11" t="str">
        <f t="shared" si="1"/>
        <v>Contribuciones Seg. Social</v>
      </c>
      <c r="AE30" s="11" t="str">
        <f t="shared" si="2"/>
        <v>Declaración Jurada</v>
      </c>
      <c r="AF30" s="11" t="str">
        <f t="shared" si="3"/>
        <v>Declaración Jurada</v>
      </c>
      <c r="AG30" s="11">
        <f t="shared" si="4"/>
        <v>2774.36</v>
      </c>
      <c r="AH30" s="11">
        <f t="shared" si="5"/>
        <v>0</v>
      </c>
      <c r="AI30" s="11">
        <f t="shared" si="6"/>
        <v>2774.36</v>
      </c>
      <c r="AJ30" s="11">
        <f t="shared" si="7"/>
        <v>2018</v>
      </c>
      <c r="AK30" s="11">
        <f t="shared" si="8"/>
        <v>4</v>
      </c>
      <c r="AN30" s="11" t="str">
        <f t="shared" si="13"/>
        <v xml:space="preserve">2018/4 </v>
      </c>
      <c r="AO30" s="11" t="str">
        <f t="shared" si="14"/>
        <v>2018/4 Contribuciones Seg. Social</v>
      </c>
      <c r="AP30" s="11">
        <f t="shared" si="15"/>
        <v>2774.36</v>
      </c>
      <c r="AT30" s="11" t="str">
        <f t="shared" si="16"/>
        <v>M446970</v>
      </c>
      <c r="AU30" s="11">
        <f t="shared" si="17"/>
        <v>7</v>
      </c>
      <c r="AV30" s="11">
        <f t="shared" si="18"/>
        <v>82433.009999999995</v>
      </c>
      <c r="AW30" s="11" t="str">
        <f t="shared" si="19"/>
        <v>2019/11</v>
      </c>
      <c r="AX30" s="11" t="str">
        <f t="shared" si="21"/>
        <v>2019/11 Contribuciones Seg. Social</v>
      </c>
      <c r="AY30" s="11">
        <f t="shared" si="10"/>
        <v>178033.45</v>
      </c>
      <c r="AZ30" s="11">
        <f t="shared" si="11"/>
        <v>0.46301978645024283</v>
      </c>
      <c r="BA30" s="11" t="str">
        <f t="shared" si="22"/>
        <v>M446970 7</v>
      </c>
      <c r="BB30" s="11">
        <f>IFERROR(IF(AW30="","",VLOOKUP(AW30,SUSS!R:S,2,FALSE)),AY30*SUSS!$M$2)</f>
        <v>21364.013999999999</v>
      </c>
      <c r="BC30" s="11">
        <f t="shared" si="20"/>
        <v>9891.9611999999979</v>
      </c>
    </row>
    <row r="31" spans="1:55" ht="20.100000000000001" customHeight="1" thickBot="1">
      <c r="A31" s="3" t="s">
        <v>110</v>
      </c>
      <c r="B31" s="82">
        <v>2018</v>
      </c>
      <c r="C31" s="82">
        <v>4</v>
      </c>
      <c r="D31" s="82"/>
      <c r="E31" s="83" t="s">
        <v>14</v>
      </c>
      <c r="F31" s="83" t="s">
        <v>10</v>
      </c>
      <c r="G31" s="83" t="s">
        <v>11</v>
      </c>
      <c r="H31" s="84">
        <v>43710</v>
      </c>
      <c r="I31" s="85">
        <v>1524.87</v>
      </c>
      <c r="J31" s="86">
        <v>0</v>
      </c>
      <c r="K31" s="85">
        <v>1524.87</v>
      </c>
      <c r="N31" s="3" t="s">
        <v>85</v>
      </c>
      <c r="O31" s="82">
        <v>7</v>
      </c>
      <c r="P31" s="85">
        <v>72064.77</v>
      </c>
      <c r="Q31" s="83" t="s">
        <v>13</v>
      </c>
      <c r="R31" s="83" t="s">
        <v>10</v>
      </c>
      <c r="S31" s="83" t="s">
        <v>10</v>
      </c>
      <c r="T31" s="82" t="s">
        <v>93</v>
      </c>
      <c r="U31" s="82" t="s">
        <v>21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111</v>
      </c>
      <c r="B32" s="82">
        <v>2018</v>
      </c>
      <c r="C32" s="82">
        <v>5</v>
      </c>
      <c r="D32" s="82"/>
      <c r="E32" s="83" t="s">
        <v>13</v>
      </c>
      <c r="F32" s="83" t="s">
        <v>10</v>
      </c>
      <c r="G32" s="83" t="s">
        <v>10</v>
      </c>
      <c r="H32" s="84">
        <v>43263</v>
      </c>
      <c r="I32" s="85">
        <v>4418.8900000000003</v>
      </c>
      <c r="J32" s="86">
        <v>0</v>
      </c>
      <c r="K32" s="85">
        <v>4418.8900000000003</v>
      </c>
      <c r="N32" s="3" t="s">
        <v>85</v>
      </c>
      <c r="O32" s="82">
        <v>8</v>
      </c>
      <c r="P32" s="85">
        <v>73620.649999999994</v>
      </c>
      <c r="Q32" s="83" t="s">
        <v>13</v>
      </c>
      <c r="R32" s="83" t="s">
        <v>10</v>
      </c>
      <c r="S32" s="83" t="s">
        <v>10</v>
      </c>
      <c r="T32" s="82" t="s">
        <v>93</v>
      </c>
      <c r="U32" s="82" t="s">
        <v>21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112</v>
      </c>
      <c r="B33" s="82">
        <v>2018</v>
      </c>
      <c r="C33" s="82">
        <v>5</v>
      </c>
      <c r="D33" s="82"/>
      <c r="E33" s="83" t="s">
        <v>13</v>
      </c>
      <c r="F33" s="83" t="s">
        <v>10</v>
      </c>
      <c r="G33" s="83" t="s">
        <v>11</v>
      </c>
      <c r="H33" s="84">
        <v>43710</v>
      </c>
      <c r="I33" s="85">
        <v>2287.35</v>
      </c>
      <c r="J33" s="86">
        <v>0</v>
      </c>
      <c r="K33" s="85">
        <v>2287.35</v>
      </c>
      <c r="N33" s="3" t="s">
        <v>85</v>
      </c>
      <c r="O33" s="82">
        <v>8</v>
      </c>
      <c r="P33" s="85">
        <v>95600.44</v>
      </c>
      <c r="Q33" s="83" t="s">
        <v>14</v>
      </c>
      <c r="R33" s="83" t="s">
        <v>10</v>
      </c>
      <c r="S33" s="83" t="s">
        <v>10</v>
      </c>
      <c r="T33" s="82" t="s">
        <v>93</v>
      </c>
      <c r="U33" s="82" t="s">
        <v>21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M446970</v>
      </c>
      <c r="AU33" s="11">
        <f t="shared" si="17"/>
        <v>8</v>
      </c>
      <c r="AV33" s="11">
        <f t="shared" si="18"/>
        <v>95600.44</v>
      </c>
      <c r="AW33" s="11" t="str">
        <f t="shared" si="19"/>
        <v>2019/11</v>
      </c>
      <c r="AX33" s="11" t="str">
        <f t="shared" si="21"/>
        <v>2019/11 Contribuciones Seg. Social</v>
      </c>
      <c r="AY33" s="11">
        <f t="shared" si="10"/>
        <v>178033.45</v>
      </c>
      <c r="AZ33" s="11">
        <f t="shared" si="11"/>
        <v>0.53698021354975711</v>
      </c>
      <c r="BA33" s="11" t="str">
        <f t="shared" si="22"/>
        <v>M446970 8</v>
      </c>
      <c r="BB33" s="11">
        <f>IFERROR(IF(AW33="","",VLOOKUP(AW33,SUSS!R:S,2,FALSE)),AY33*SUSS!$M$2)</f>
        <v>21364.013999999999</v>
      </c>
      <c r="BC33" s="11">
        <f t="shared" si="20"/>
        <v>11472.052799999999</v>
      </c>
    </row>
    <row r="34" spans="1:55" ht="20.100000000000001" customHeight="1" thickBot="1">
      <c r="A34" s="3" t="s">
        <v>113</v>
      </c>
      <c r="B34" s="82">
        <v>2018</v>
      </c>
      <c r="C34" s="82">
        <v>5</v>
      </c>
      <c r="D34" s="82"/>
      <c r="E34" s="83" t="s">
        <v>14</v>
      </c>
      <c r="F34" s="83" t="s">
        <v>10</v>
      </c>
      <c r="G34" s="83" t="s">
        <v>10</v>
      </c>
      <c r="H34" s="84">
        <v>43263</v>
      </c>
      <c r="I34" s="85">
        <v>5131.57</v>
      </c>
      <c r="J34" s="86">
        <v>0</v>
      </c>
      <c r="K34" s="85">
        <v>5131.57</v>
      </c>
      <c r="N34" s="3" t="s">
        <v>85</v>
      </c>
      <c r="O34" s="82">
        <v>8</v>
      </c>
      <c r="P34" s="86">
        <v>606.11</v>
      </c>
      <c r="Q34" s="83" t="s">
        <v>13</v>
      </c>
      <c r="R34" s="83" t="s">
        <v>10</v>
      </c>
      <c r="S34" s="83" t="s">
        <v>11</v>
      </c>
      <c r="T34" s="82" t="s">
        <v>93</v>
      </c>
      <c r="U34" s="82" t="s">
        <v>21</v>
      </c>
      <c r="AC34" s="11" t="str">
        <f t="shared" si="0"/>
        <v>L995360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5131.57</v>
      </c>
      <c r="AH34" s="11">
        <f t="shared" si="5"/>
        <v>0</v>
      </c>
      <c r="AI34" s="11">
        <f t="shared" si="6"/>
        <v>5131.57</v>
      </c>
      <c r="AJ34" s="11">
        <f t="shared" si="7"/>
        <v>2018</v>
      </c>
      <c r="AK34" s="11">
        <f t="shared" si="8"/>
        <v>5</v>
      </c>
      <c r="AN34" s="11" t="str">
        <f t="shared" si="13"/>
        <v xml:space="preserve">2018/5 </v>
      </c>
      <c r="AO34" s="11" t="str">
        <f t="shared" si="14"/>
        <v>2018/5 Contribuciones Seg. Social</v>
      </c>
      <c r="AP34" s="11">
        <f t="shared" si="15"/>
        <v>5131.57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114</v>
      </c>
      <c r="B35" s="82">
        <v>2018</v>
      </c>
      <c r="C35" s="82">
        <v>5</v>
      </c>
      <c r="D35" s="82"/>
      <c r="E35" s="83" t="s">
        <v>14</v>
      </c>
      <c r="F35" s="83" t="s">
        <v>10</v>
      </c>
      <c r="G35" s="83" t="s">
        <v>11</v>
      </c>
      <c r="H35" s="84">
        <v>43710</v>
      </c>
      <c r="I35" s="85">
        <v>2656.25</v>
      </c>
      <c r="J35" s="86">
        <v>0</v>
      </c>
      <c r="K35" s="85">
        <v>2656.25</v>
      </c>
      <c r="N35" s="3" t="s">
        <v>85</v>
      </c>
      <c r="O35" s="82">
        <v>8</v>
      </c>
      <c r="P35" s="86">
        <v>633.79999999999995</v>
      </c>
      <c r="Q35" s="83" t="s">
        <v>14</v>
      </c>
      <c r="R35" s="83" t="s">
        <v>10</v>
      </c>
      <c r="S35" s="83" t="s">
        <v>11</v>
      </c>
      <c r="T35" s="82" t="s">
        <v>93</v>
      </c>
      <c r="U35" s="82" t="s">
        <v>21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>M446970</v>
      </c>
      <c r="AU35" s="11">
        <f t="shared" si="17"/>
        <v>8</v>
      </c>
      <c r="AV35" s="11">
        <f t="shared" si="18"/>
        <v>633.79999999999995</v>
      </c>
      <c r="AW35" s="11" t="str">
        <f t="shared" si="19"/>
        <v>2019/11</v>
      </c>
      <c r="AX35" s="11" t="str">
        <f t="shared" si="21"/>
        <v>2019/11 Contribuciones Seg. Social</v>
      </c>
      <c r="AY35" s="11">
        <f t="shared" si="10"/>
        <v>178033.45</v>
      </c>
      <c r="AZ35" s="11">
        <f t="shared" si="11"/>
        <v>3.5600051563343849E-3</v>
      </c>
      <c r="BA35" s="11" t="str">
        <f t="shared" si="22"/>
        <v>M446970 8</v>
      </c>
      <c r="BB35" s="11">
        <f>IFERROR(IF(AW35="","",VLOOKUP(AW35,SUSS!R:S,2,FALSE)),AY35*SUSS!$M$2)</f>
        <v>21364.013999999999</v>
      </c>
      <c r="BC35" s="11">
        <f t="shared" si="20"/>
        <v>76.055999999999983</v>
      </c>
    </row>
    <row r="36" spans="1:55" ht="20.100000000000001" customHeight="1" thickBot="1">
      <c r="A36" s="3" t="s">
        <v>115</v>
      </c>
      <c r="B36" s="82">
        <v>2019</v>
      </c>
      <c r="C36" s="82">
        <v>5</v>
      </c>
      <c r="D36" s="82"/>
      <c r="E36" s="83" t="s">
        <v>13</v>
      </c>
      <c r="F36" s="83" t="s">
        <v>10</v>
      </c>
      <c r="G36" s="83" t="s">
        <v>10</v>
      </c>
      <c r="H36" s="84">
        <v>43627</v>
      </c>
      <c r="I36" s="85">
        <v>133698.65</v>
      </c>
      <c r="J36" s="86">
        <v>0</v>
      </c>
      <c r="K36" s="85">
        <v>133698.65</v>
      </c>
      <c r="N36" s="3" t="s">
        <v>101</v>
      </c>
      <c r="O36" s="76" t="s">
        <v>22</v>
      </c>
      <c r="P36"/>
      <c r="Q36"/>
      <c r="R36"/>
      <c r="S36"/>
      <c r="T36"/>
      <c r="U36"/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>IF($Q36=$AD$1,N36,"")</f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116</v>
      </c>
      <c r="B37" s="82">
        <v>2019</v>
      </c>
      <c r="C37" s="82">
        <v>5</v>
      </c>
      <c r="D37" s="82"/>
      <c r="E37" s="83" t="s">
        <v>13</v>
      </c>
      <c r="F37" s="83" t="s">
        <v>10</v>
      </c>
      <c r="G37" s="83" t="s">
        <v>11</v>
      </c>
      <c r="H37" s="84">
        <v>43710</v>
      </c>
      <c r="I37" s="85">
        <v>16464.099999999999</v>
      </c>
      <c r="J37" s="85">
        <v>7900.2</v>
      </c>
      <c r="K37" s="85">
        <v>8563.9</v>
      </c>
      <c r="N37" s="3" t="s">
        <v>101</v>
      </c>
      <c r="O37" s="87" t="s">
        <v>16</v>
      </c>
      <c r="P37" s="87" t="s">
        <v>17</v>
      </c>
      <c r="Q37" s="87" t="s">
        <v>3</v>
      </c>
      <c r="R37" s="87" t="s">
        <v>4</v>
      </c>
      <c r="S37" s="87" t="s">
        <v>5</v>
      </c>
      <c r="T37" s="87" t="s">
        <v>18</v>
      </c>
      <c r="U37" s="87" t="s">
        <v>19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>IF($Q37=$AD$1,#REF!,"")</f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117</v>
      </c>
      <c r="B38" s="82">
        <v>2019</v>
      </c>
      <c r="C38" s="82">
        <v>5</v>
      </c>
      <c r="D38" s="82"/>
      <c r="E38" s="83" t="s">
        <v>14</v>
      </c>
      <c r="F38" s="83" t="s">
        <v>10</v>
      </c>
      <c r="G38" s="83" t="s">
        <v>10</v>
      </c>
      <c r="H38" s="84">
        <v>43627</v>
      </c>
      <c r="I38" s="85">
        <v>147580.97</v>
      </c>
      <c r="J38" s="86">
        <v>0</v>
      </c>
      <c r="K38" s="85">
        <v>147580.97</v>
      </c>
      <c r="N38" s="3" t="s">
        <v>101</v>
      </c>
      <c r="O38" s="77">
        <v>1</v>
      </c>
      <c r="P38" s="81">
        <v>392.51</v>
      </c>
      <c r="Q38" s="78" t="s">
        <v>37</v>
      </c>
      <c r="R38" s="78" t="s">
        <v>10</v>
      </c>
      <c r="S38" s="78" t="s">
        <v>10</v>
      </c>
      <c r="T38" s="77" t="s">
        <v>95</v>
      </c>
      <c r="U38" s="77" t="s">
        <v>20</v>
      </c>
      <c r="AC38" s="11" t="str">
        <f t="shared" si="23"/>
        <v>L995364</v>
      </c>
      <c r="AD38" s="11" t="str">
        <f t="shared" si="24"/>
        <v>Contribuciones Seg. Social</v>
      </c>
      <c r="AE38" s="11" t="str">
        <f t="shared" si="25"/>
        <v>Declaración Jurada</v>
      </c>
      <c r="AF38" s="11" t="str">
        <f t="shared" si="26"/>
        <v>Declaración Jurada</v>
      </c>
      <c r="AG38" s="11">
        <f t="shared" si="27"/>
        <v>147580.97</v>
      </c>
      <c r="AH38" s="11">
        <f t="shared" si="28"/>
        <v>0</v>
      </c>
      <c r="AI38" s="11">
        <f t="shared" si="29"/>
        <v>147580.97</v>
      </c>
      <c r="AJ38" s="11">
        <f t="shared" si="30"/>
        <v>2019</v>
      </c>
      <c r="AK38" s="11">
        <f t="shared" si="31"/>
        <v>5</v>
      </c>
      <c r="AN38" s="11" t="str">
        <f t="shared" si="13"/>
        <v xml:space="preserve">2019/5 </v>
      </c>
      <c r="AO38" s="11" t="str">
        <f t="shared" si="14"/>
        <v>2019/5 Contribuciones Seg. Social</v>
      </c>
      <c r="AP38" s="11">
        <f t="shared" si="15"/>
        <v>147580.97</v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118</v>
      </c>
      <c r="B39" s="82">
        <v>2019</v>
      </c>
      <c r="C39" s="82">
        <v>5</v>
      </c>
      <c r="D39" s="82"/>
      <c r="E39" s="83" t="s">
        <v>14</v>
      </c>
      <c r="F39" s="83" t="s">
        <v>10</v>
      </c>
      <c r="G39" s="83" t="s">
        <v>11</v>
      </c>
      <c r="H39" s="84">
        <v>43710</v>
      </c>
      <c r="I39" s="85">
        <v>18173.61</v>
      </c>
      <c r="J39" s="86">
        <v>0</v>
      </c>
      <c r="K39" s="85">
        <v>18173.61</v>
      </c>
      <c r="N39" s="3" t="s">
        <v>101</v>
      </c>
      <c r="O39" s="82">
        <v>1</v>
      </c>
      <c r="P39" s="85">
        <v>2774.36</v>
      </c>
      <c r="Q39" s="83" t="s">
        <v>14</v>
      </c>
      <c r="R39" s="83" t="s">
        <v>10</v>
      </c>
      <c r="S39" s="83" t="s">
        <v>10</v>
      </c>
      <c r="T39" s="82" t="s">
        <v>96</v>
      </c>
      <c r="U39" s="82" t="s">
        <v>20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L995348</v>
      </c>
      <c r="AU39" s="11">
        <f t="shared" si="17"/>
        <v>1</v>
      </c>
      <c r="AV39" s="11">
        <f t="shared" si="18"/>
        <v>2774.36</v>
      </c>
      <c r="AW39" s="11" t="str">
        <f t="shared" si="19"/>
        <v>2018/4</v>
      </c>
      <c r="AX39" s="11" t="str">
        <f t="shared" si="21"/>
        <v>2018/4 Contribuciones Seg. Social</v>
      </c>
      <c r="AY39" s="11">
        <f t="shared" si="10"/>
        <v>2774.36</v>
      </c>
      <c r="AZ39" s="11">
        <f t="shared" si="11"/>
        <v>1</v>
      </c>
      <c r="BA39" s="11" t="str">
        <f t="shared" si="22"/>
        <v>L995348 1</v>
      </c>
      <c r="BB39" s="11">
        <f>IFERROR(IF(AW39="","",VLOOKUP(AW39,SUSS!R:S,2,FALSE)),AY39*SUSS!$M$2)</f>
        <v>332.92320000000001</v>
      </c>
      <c r="BC39" s="11">
        <f t="shared" si="20"/>
        <v>332.92320000000001</v>
      </c>
    </row>
    <row r="40" spans="1:55" ht="20.100000000000001" customHeight="1" thickBot="1">
      <c r="A40" s="3" t="s">
        <v>119</v>
      </c>
      <c r="B40" s="82">
        <v>2019</v>
      </c>
      <c r="C40" s="82">
        <v>6</v>
      </c>
      <c r="D40" s="82"/>
      <c r="E40" s="83" t="s">
        <v>14</v>
      </c>
      <c r="F40" s="83" t="s">
        <v>10</v>
      </c>
      <c r="G40" s="83" t="s">
        <v>10</v>
      </c>
      <c r="H40" s="84">
        <v>43657</v>
      </c>
      <c r="I40" s="85">
        <v>198912.35</v>
      </c>
      <c r="J40" s="85">
        <v>115750.36</v>
      </c>
      <c r="K40" s="85">
        <v>83161.990000000005</v>
      </c>
      <c r="N40" s="3" t="s">
        <v>101</v>
      </c>
      <c r="O40" s="82">
        <v>1</v>
      </c>
      <c r="P40" s="86">
        <v>326.62</v>
      </c>
      <c r="Q40" s="83" t="s">
        <v>13</v>
      </c>
      <c r="R40" s="83" t="s">
        <v>10</v>
      </c>
      <c r="S40" s="83" t="s">
        <v>10</v>
      </c>
      <c r="T40" s="82" t="s">
        <v>96</v>
      </c>
      <c r="U40" s="82" t="s">
        <v>20</v>
      </c>
      <c r="AC40" s="11" t="str">
        <f t="shared" si="23"/>
        <v>L995366</v>
      </c>
      <c r="AD40" s="11" t="str">
        <f t="shared" si="24"/>
        <v>Contribuciones Seg. Social</v>
      </c>
      <c r="AE40" s="11" t="str">
        <f t="shared" si="25"/>
        <v>Declaración Jurada</v>
      </c>
      <c r="AF40" s="11" t="str">
        <f t="shared" si="26"/>
        <v>Declaración Jurada</v>
      </c>
      <c r="AG40" s="11">
        <f t="shared" si="27"/>
        <v>198912.35</v>
      </c>
      <c r="AH40" s="11">
        <f t="shared" si="28"/>
        <v>115750.36</v>
      </c>
      <c r="AI40" s="11">
        <f t="shared" si="29"/>
        <v>83161.990000000005</v>
      </c>
      <c r="AJ40" s="11">
        <f t="shared" si="30"/>
        <v>2019</v>
      </c>
      <c r="AK40" s="11">
        <f t="shared" si="31"/>
        <v>6</v>
      </c>
      <c r="AN40" s="11" t="str">
        <f t="shared" si="13"/>
        <v xml:space="preserve">2019/6 </v>
      </c>
      <c r="AO40" s="11" t="str">
        <f t="shared" si="14"/>
        <v>2019/6 Contribuciones Seg. Social</v>
      </c>
      <c r="AP40" s="11">
        <f t="shared" si="15"/>
        <v>83161.990000000005</v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120</v>
      </c>
      <c r="B41" s="89" t="s">
        <v>12</v>
      </c>
      <c r="C41"/>
      <c r="D41"/>
      <c r="E41"/>
      <c r="F41"/>
      <c r="G41"/>
      <c r="H41"/>
      <c r="I41"/>
      <c r="J41"/>
      <c r="K41"/>
      <c r="N41" s="3" t="s">
        <v>101</v>
      </c>
      <c r="O41" s="82">
        <v>1</v>
      </c>
      <c r="P41" s="86">
        <v>179.52</v>
      </c>
      <c r="Q41" s="83" t="s">
        <v>13</v>
      </c>
      <c r="R41" s="83" t="s">
        <v>10</v>
      </c>
      <c r="S41" s="83" t="s">
        <v>11</v>
      </c>
      <c r="T41" s="82" t="s">
        <v>96</v>
      </c>
      <c r="U41" s="82" t="s">
        <v>20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120</v>
      </c>
      <c r="B42" s="87" t="s">
        <v>0</v>
      </c>
      <c r="C42" s="87" t="s">
        <v>1</v>
      </c>
      <c r="D42" s="87" t="s">
        <v>2</v>
      </c>
      <c r="E42" s="87" t="s">
        <v>3</v>
      </c>
      <c r="F42" s="87" t="s">
        <v>4</v>
      </c>
      <c r="G42" s="87" t="s">
        <v>5</v>
      </c>
      <c r="H42" s="87" t="s">
        <v>6</v>
      </c>
      <c r="I42" s="87" t="s">
        <v>7</v>
      </c>
      <c r="J42" s="87" t="s">
        <v>8</v>
      </c>
      <c r="K42" s="87" t="s">
        <v>9</v>
      </c>
      <c r="N42" s="3" t="s">
        <v>101</v>
      </c>
      <c r="O42" s="82">
        <v>1</v>
      </c>
      <c r="P42" s="85">
        <v>1524.87</v>
      </c>
      <c r="Q42" s="83" t="s">
        <v>14</v>
      </c>
      <c r="R42" s="83" t="s">
        <v>10</v>
      </c>
      <c r="S42" s="83" t="s">
        <v>11</v>
      </c>
      <c r="T42" s="82" t="s">
        <v>96</v>
      </c>
      <c r="U42" s="82" t="s">
        <v>20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>L995348</v>
      </c>
      <c r="AU42" s="11">
        <f t="shared" si="17"/>
        <v>1</v>
      </c>
      <c r="AV42" s="11">
        <f t="shared" si="18"/>
        <v>1524.87</v>
      </c>
      <c r="AW42" s="11" t="str">
        <f t="shared" si="19"/>
        <v>2018/4</v>
      </c>
      <c r="AX42" s="11" t="str">
        <f t="shared" si="21"/>
        <v>2018/4 Contribuciones Seg. Social</v>
      </c>
      <c r="AY42" s="11">
        <f t="shared" si="10"/>
        <v>2774.36</v>
      </c>
      <c r="AZ42" s="11">
        <f t="shared" si="11"/>
        <v>0.54962946409261948</v>
      </c>
      <c r="BA42" s="11" t="str">
        <f t="shared" si="22"/>
        <v>L995348 1</v>
      </c>
      <c r="BB42" s="11">
        <f>IFERROR(IF(AW42="","",VLOOKUP(AW42,SUSS!R:S,2,FALSE)),AY42*SUSS!$M$2)</f>
        <v>332.92320000000001</v>
      </c>
      <c r="BC42" s="11">
        <f t="shared" si="20"/>
        <v>182.98439999999997</v>
      </c>
    </row>
    <row r="43" spans="1:55" ht="20.100000000000001" customHeight="1" thickBot="1">
      <c r="A43" s="3" t="s">
        <v>120</v>
      </c>
      <c r="B43" s="77">
        <v>2019</v>
      </c>
      <c r="C43" s="77">
        <v>12</v>
      </c>
      <c r="D43" s="77"/>
      <c r="E43" s="78" t="s">
        <v>13</v>
      </c>
      <c r="F43" s="78" t="s">
        <v>10</v>
      </c>
      <c r="G43" s="78" t="s">
        <v>10</v>
      </c>
      <c r="H43" s="79">
        <v>43840</v>
      </c>
      <c r="I43" s="80">
        <v>254616.83</v>
      </c>
      <c r="J43" s="80">
        <v>163332.15</v>
      </c>
      <c r="K43" s="80">
        <v>91284.68</v>
      </c>
      <c r="N43" s="3" t="s">
        <v>101</v>
      </c>
      <c r="O43" s="82">
        <v>1</v>
      </c>
      <c r="P43" s="85">
        <v>5131.57</v>
      </c>
      <c r="Q43" s="83" t="s">
        <v>14</v>
      </c>
      <c r="R43" s="83" t="s">
        <v>10</v>
      </c>
      <c r="S43" s="83" t="s">
        <v>10</v>
      </c>
      <c r="T43" s="82" t="s">
        <v>97</v>
      </c>
      <c r="U43" s="82" t="s">
        <v>20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>L995348</v>
      </c>
      <c r="AU43" s="11">
        <f t="shared" si="17"/>
        <v>1</v>
      </c>
      <c r="AV43" s="11">
        <f t="shared" si="18"/>
        <v>5131.57</v>
      </c>
      <c r="AW43" s="11" t="str">
        <f t="shared" si="19"/>
        <v>2018/5</v>
      </c>
      <c r="AX43" s="11" t="str">
        <f t="shared" si="21"/>
        <v>2018/5 Contribuciones Seg. Social</v>
      </c>
      <c r="AY43" s="11">
        <f t="shared" si="10"/>
        <v>5131.57</v>
      </c>
      <c r="AZ43" s="11">
        <f t="shared" si="11"/>
        <v>1</v>
      </c>
      <c r="BA43" s="11" t="str">
        <f t="shared" si="22"/>
        <v>L995348 1</v>
      </c>
      <c r="BB43" s="11">
        <f>IFERROR(IF(AW43="","",VLOOKUP(AW43,SUSS!R:S,2,FALSE)),AY43*SUSS!$M$2)</f>
        <v>615.78839999999991</v>
      </c>
      <c r="BC43" s="11">
        <f t="shared" si="20"/>
        <v>615.78839999999991</v>
      </c>
    </row>
    <row r="44" spans="1:55" ht="20.100000000000001" customHeight="1" thickBot="1">
      <c r="A44" s="3" t="s">
        <v>120</v>
      </c>
      <c r="B44" s="82">
        <v>2019</v>
      </c>
      <c r="C44" s="82">
        <v>12</v>
      </c>
      <c r="D44" s="82"/>
      <c r="E44" s="83" t="s">
        <v>14</v>
      </c>
      <c r="F44" s="83" t="s">
        <v>10</v>
      </c>
      <c r="G44" s="83" t="s">
        <v>10</v>
      </c>
      <c r="H44" s="84">
        <v>43840</v>
      </c>
      <c r="I44" s="85">
        <v>275891.56</v>
      </c>
      <c r="J44" s="85">
        <v>176979.52</v>
      </c>
      <c r="K44" s="85">
        <v>98912.04</v>
      </c>
      <c r="N44" s="3" t="s">
        <v>101</v>
      </c>
      <c r="O44" s="82">
        <v>1</v>
      </c>
      <c r="P44" s="85">
        <v>4418.8900000000003</v>
      </c>
      <c r="Q44" s="83" t="s">
        <v>13</v>
      </c>
      <c r="R44" s="83" t="s">
        <v>10</v>
      </c>
      <c r="S44" s="83" t="s">
        <v>10</v>
      </c>
      <c r="T44" s="82" t="s">
        <v>97</v>
      </c>
      <c r="U44" s="82" t="s">
        <v>20</v>
      </c>
      <c r="AC44" s="11" t="str">
        <f t="shared" si="23"/>
        <v>M529053</v>
      </c>
      <c r="AD44" s="11" t="str">
        <f t="shared" si="24"/>
        <v>Contribuciones Seg. Social</v>
      </c>
      <c r="AE44" s="11" t="str">
        <f t="shared" si="25"/>
        <v>Declaración Jurada</v>
      </c>
      <c r="AF44" s="11" t="str">
        <f t="shared" si="26"/>
        <v>Declaración Jurada</v>
      </c>
      <c r="AG44" s="11">
        <f t="shared" si="27"/>
        <v>275891.56</v>
      </c>
      <c r="AH44" s="11">
        <f t="shared" si="28"/>
        <v>176979.52</v>
      </c>
      <c r="AI44" s="11">
        <f t="shared" si="29"/>
        <v>98912.04</v>
      </c>
      <c r="AJ44" s="11">
        <f t="shared" si="30"/>
        <v>2019</v>
      </c>
      <c r="AK44" s="11">
        <f t="shared" si="31"/>
        <v>12</v>
      </c>
      <c r="AN44" s="11" t="str">
        <f t="shared" si="13"/>
        <v>2019/12</v>
      </c>
      <c r="AO44" s="11" t="str">
        <f t="shared" si="14"/>
        <v>2019/12 Contribuciones Seg. Social</v>
      </c>
      <c r="AP44" s="11">
        <f t="shared" si="15"/>
        <v>98912.04</v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125</v>
      </c>
      <c r="B45" s="89" t="s">
        <v>94</v>
      </c>
      <c r="C45"/>
      <c r="D45"/>
      <c r="E45"/>
      <c r="F45"/>
      <c r="G45"/>
      <c r="H45"/>
      <c r="I45"/>
      <c r="J45"/>
      <c r="K45"/>
      <c r="N45" s="3" t="s">
        <v>101</v>
      </c>
      <c r="O45" s="82">
        <v>1</v>
      </c>
      <c r="P45" s="85">
        <v>2287.35</v>
      </c>
      <c r="Q45" s="83" t="s">
        <v>13</v>
      </c>
      <c r="R45" s="83" t="s">
        <v>10</v>
      </c>
      <c r="S45" s="83" t="s">
        <v>11</v>
      </c>
      <c r="T45" s="82" t="s">
        <v>97</v>
      </c>
      <c r="U45" s="82" t="s">
        <v>20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125</v>
      </c>
      <c r="B46" s="87" t="s">
        <v>0</v>
      </c>
      <c r="C46" s="87" t="s">
        <v>1</v>
      </c>
      <c r="D46" s="87" t="s">
        <v>2</v>
      </c>
      <c r="E46" s="87" t="s">
        <v>3</v>
      </c>
      <c r="F46" s="87" t="s">
        <v>4</v>
      </c>
      <c r="G46" s="87" t="s">
        <v>5</v>
      </c>
      <c r="H46" s="87" t="s">
        <v>6</v>
      </c>
      <c r="I46" s="87" t="s">
        <v>7</v>
      </c>
      <c r="J46" s="87" t="s">
        <v>8</v>
      </c>
      <c r="K46" s="87" t="s">
        <v>9</v>
      </c>
      <c r="N46" s="3" t="s">
        <v>101</v>
      </c>
      <c r="O46" s="82">
        <v>1</v>
      </c>
      <c r="P46" s="85">
        <v>2656.25</v>
      </c>
      <c r="Q46" s="83" t="s">
        <v>14</v>
      </c>
      <c r="R46" s="83" t="s">
        <v>10</v>
      </c>
      <c r="S46" s="83" t="s">
        <v>11</v>
      </c>
      <c r="T46" s="82" t="s">
        <v>97</v>
      </c>
      <c r="U46" s="82" t="s">
        <v>20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L995348</v>
      </c>
      <c r="AU46" s="11">
        <f t="shared" si="17"/>
        <v>1</v>
      </c>
      <c r="AV46" s="11">
        <f t="shared" si="18"/>
        <v>2656.25</v>
      </c>
      <c r="AW46" s="11" t="str">
        <f t="shared" si="19"/>
        <v>2018/5</v>
      </c>
      <c r="AX46" s="11" t="str">
        <f t="shared" si="21"/>
        <v>2018/5 Contribuciones Seg. Social</v>
      </c>
      <c r="AY46" s="11">
        <f t="shared" si="10"/>
        <v>5131.57</v>
      </c>
      <c r="AZ46" s="11">
        <f t="shared" si="11"/>
        <v>0.51762910766100823</v>
      </c>
      <c r="BA46" s="11" t="str">
        <f t="shared" si="22"/>
        <v>L995348 1</v>
      </c>
      <c r="BB46" s="11">
        <f>IFERROR(IF(AW46="","",VLOOKUP(AW46,SUSS!R:S,2,FALSE)),AY46*SUSS!$M$2)</f>
        <v>615.78839999999991</v>
      </c>
      <c r="BC46" s="11">
        <f t="shared" si="20"/>
        <v>318.74999999999994</v>
      </c>
    </row>
    <row r="47" spans="1:55" ht="20.100000000000001" customHeight="1" thickBot="1">
      <c r="A47" s="3" t="s">
        <v>125</v>
      </c>
      <c r="B47" s="77">
        <v>2017</v>
      </c>
      <c r="C47" s="77"/>
      <c r="D47" s="77"/>
      <c r="E47" s="78" t="s">
        <v>37</v>
      </c>
      <c r="F47" s="78" t="s">
        <v>10</v>
      </c>
      <c r="G47" s="78" t="s">
        <v>10</v>
      </c>
      <c r="H47" s="79">
        <v>43264</v>
      </c>
      <c r="I47" s="80">
        <v>1000</v>
      </c>
      <c r="J47" s="80">
        <v>1000</v>
      </c>
      <c r="K47" s="81">
        <v>0</v>
      </c>
      <c r="N47" s="3" t="s">
        <v>101</v>
      </c>
      <c r="O47" s="82">
        <v>1</v>
      </c>
      <c r="P47" s="85">
        <v>72355.55</v>
      </c>
      <c r="Q47" s="83" t="s">
        <v>14</v>
      </c>
      <c r="R47" s="83" t="s">
        <v>10</v>
      </c>
      <c r="S47" s="83" t="s">
        <v>10</v>
      </c>
      <c r="T47" s="82" t="s">
        <v>98</v>
      </c>
      <c r="U47" s="82" t="s">
        <v>20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>L995348</v>
      </c>
      <c r="AU47" s="11">
        <f t="shared" si="17"/>
        <v>1</v>
      </c>
      <c r="AV47" s="11">
        <f t="shared" si="18"/>
        <v>72355.55</v>
      </c>
      <c r="AW47" s="11" t="str">
        <f t="shared" si="19"/>
        <v>2019/5</v>
      </c>
      <c r="AX47" s="11" t="str">
        <f t="shared" si="21"/>
        <v>2019/5 Contribuciones Seg. Social</v>
      </c>
      <c r="AY47" s="11">
        <f t="shared" si="10"/>
        <v>147580.97</v>
      </c>
      <c r="AZ47" s="11">
        <f t="shared" si="11"/>
        <v>0.49027696457070313</v>
      </c>
      <c r="BA47" s="11" t="str">
        <f t="shared" si="22"/>
        <v>L995348 1</v>
      </c>
      <c r="BB47" s="11">
        <f>IFERROR(IF(AW47="","",VLOOKUP(AW47,SUSS!R:S,2,FALSE)),AY47*SUSS!$M$2)</f>
        <v>17709.716400000001</v>
      </c>
      <c r="BC47" s="11">
        <f t="shared" si="20"/>
        <v>8682.6660000000011</v>
      </c>
    </row>
    <row r="48" spans="1:55" ht="20.100000000000001" customHeight="1" thickBot="1">
      <c r="A48" s="3" t="s">
        <v>125</v>
      </c>
      <c r="B48" s="82">
        <v>2017</v>
      </c>
      <c r="C48" s="82"/>
      <c r="D48" s="82"/>
      <c r="E48" s="83" t="s">
        <v>37</v>
      </c>
      <c r="F48" s="83" t="s">
        <v>10</v>
      </c>
      <c r="G48" s="83" t="s">
        <v>11</v>
      </c>
      <c r="H48" s="84">
        <v>43710</v>
      </c>
      <c r="I48" s="86">
        <v>516.63</v>
      </c>
      <c r="J48" s="86">
        <v>516.63</v>
      </c>
      <c r="K48" s="86">
        <v>0</v>
      </c>
      <c r="N48" s="3" t="s">
        <v>101</v>
      </c>
      <c r="O48" s="82">
        <v>1</v>
      </c>
      <c r="P48" s="85">
        <v>41147.300000000003</v>
      </c>
      <c r="Q48" s="83" t="s">
        <v>13</v>
      </c>
      <c r="R48" s="83" t="s">
        <v>10</v>
      </c>
      <c r="S48" s="83" t="s">
        <v>10</v>
      </c>
      <c r="T48" s="82" t="s">
        <v>98</v>
      </c>
      <c r="U48" s="82" t="s">
        <v>20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125</v>
      </c>
      <c r="B49" s="82">
        <v>2018</v>
      </c>
      <c r="C49" s="82"/>
      <c r="D49" s="82"/>
      <c r="E49" s="83" t="s">
        <v>37</v>
      </c>
      <c r="F49" s="83" t="s">
        <v>10</v>
      </c>
      <c r="G49" s="83" t="s">
        <v>10</v>
      </c>
      <c r="H49" s="84">
        <v>43629</v>
      </c>
      <c r="I49" s="86">
        <v>912.27</v>
      </c>
      <c r="J49" s="86">
        <v>811.91</v>
      </c>
      <c r="K49" s="86">
        <v>100.36</v>
      </c>
      <c r="N49" s="3" t="s">
        <v>101</v>
      </c>
      <c r="O49" s="82">
        <v>2</v>
      </c>
      <c r="P49" s="86">
        <v>404.29</v>
      </c>
      <c r="Q49" s="83" t="s">
        <v>37</v>
      </c>
      <c r="R49" s="83" t="s">
        <v>10</v>
      </c>
      <c r="S49" s="83" t="s">
        <v>10</v>
      </c>
      <c r="T49" s="82" t="s">
        <v>95</v>
      </c>
      <c r="U49" s="82" t="s">
        <v>20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125</v>
      </c>
      <c r="B50" s="89" t="s">
        <v>12</v>
      </c>
      <c r="C50"/>
      <c r="D50"/>
      <c r="E50"/>
      <c r="F50"/>
      <c r="G50"/>
      <c r="H50"/>
      <c r="I50"/>
      <c r="J50"/>
      <c r="K50"/>
      <c r="N50" s="3" t="s">
        <v>101</v>
      </c>
      <c r="O50" s="82">
        <v>2</v>
      </c>
      <c r="P50" s="85">
        <v>49810.47</v>
      </c>
      <c r="Q50" s="83" t="s">
        <v>13</v>
      </c>
      <c r="R50" s="83" t="s">
        <v>10</v>
      </c>
      <c r="S50" s="83" t="s">
        <v>10</v>
      </c>
      <c r="T50" s="82" t="s">
        <v>98</v>
      </c>
      <c r="U50" s="82" t="s">
        <v>20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125</v>
      </c>
      <c r="B51" s="87" t="s">
        <v>0</v>
      </c>
      <c r="C51" s="87" t="s">
        <v>1</v>
      </c>
      <c r="D51" s="87" t="s">
        <v>2</v>
      </c>
      <c r="E51" s="87" t="s">
        <v>3</v>
      </c>
      <c r="F51" s="87" t="s">
        <v>4</v>
      </c>
      <c r="G51" s="87" t="s">
        <v>5</v>
      </c>
      <c r="H51" s="87" t="s">
        <v>6</v>
      </c>
      <c r="I51" s="87" t="s">
        <v>7</v>
      </c>
      <c r="J51" s="87" t="s">
        <v>8</v>
      </c>
      <c r="K51" s="87" t="s">
        <v>9</v>
      </c>
      <c r="N51" s="3" t="s">
        <v>101</v>
      </c>
      <c r="O51" s="82">
        <v>2</v>
      </c>
      <c r="P51" s="85">
        <v>75225.42</v>
      </c>
      <c r="Q51" s="83" t="s">
        <v>14</v>
      </c>
      <c r="R51" s="83" t="s">
        <v>10</v>
      </c>
      <c r="S51" s="83" t="s">
        <v>10</v>
      </c>
      <c r="T51" s="82" t="s">
        <v>98</v>
      </c>
      <c r="U51" s="82" t="s">
        <v>20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>L995348</v>
      </c>
      <c r="AU51" s="11">
        <f t="shared" si="17"/>
        <v>2</v>
      </c>
      <c r="AV51" s="11">
        <f t="shared" si="18"/>
        <v>75225.42</v>
      </c>
      <c r="AW51" s="11" t="str">
        <f t="shared" si="19"/>
        <v>2019/5</v>
      </c>
      <c r="AX51" s="11" t="str">
        <f t="shared" si="21"/>
        <v>2019/5 Contribuciones Seg. Social</v>
      </c>
      <c r="AY51" s="11">
        <f t="shared" si="10"/>
        <v>147580.97</v>
      </c>
      <c r="AZ51" s="11">
        <f t="shared" si="11"/>
        <v>0.50972303542929687</v>
      </c>
      <c r="BA51" s="11" t="str">
        <f t="shared" si="22"/>
        <v>L995348 2</v>
      </c>
      <c r="BB51" s="11">
        <f>IFERROR(IF(AW51="","",VLOOKUP(AW51,SUSS!R:S,2,FALSE)),AY51*SUSS!$M$2)</f>
        <v>17709.716400000001</v>
      </c>
      <c r="BC51" s="11">
        <f t="shared" si="20"/>
        <v>9027.0504000000001</v>
      </c>
    </row>
    <row r="52" spans="1:55" ht="20.100000000000001" customHeight="1" thickBot="1">
      <c r="A52" s="3" t="s">
        <v>125</v>
      </c>
      <c r="B52" s="77">
        <v>2018</v>
      </c>
      <c r="C52" s="77">
        <v>4</v>
      </c>
      <c r="D52" s="77"/>
      <c r="E52" s="78" t="s">
        <v>13</v>
      </c>
      <c r="F52" s="78" t="s">
        <v>10</v>
      </c>
      <c r="G52" s="78" t="s">
        <v>10</v>
      </c>
      <c r="H52" s="79">
        <v>43230</v>
      </c>
      <c r="I52" s="81">
        <v>326.62</v>
      </c>
      <c r="J52" s="81">
        <v>326.62</v>
      </c>
      <c r="K52" s="81">
        <v>0</v>
      </c>
      <c r="N52" s="3" t="s">
        <v>101</v>
      </c>
      <c r="O52" s="82">
        <v>2</v>
      </c>
      <c r="P52" s="85">
        <v>11750.45</v>
      </c>
      <c r="Q52" s="83" t="s">
        <v>14</v>
      </c>
      <c r="R52" s="83" t="s">
        <v>10</v>
      </c>
      <c r="S52" s="83" t="s">
        <v>11</v>
      </c>
      <c r="T52" s="82" t="s">
        <v>98</v>
      </c>
      <c r="U52" s="82" t="s">
        <v>20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L995348</v>
      </c>
      <c r="AU52" s="11">
        <f t="shared" si="17"/>
        <v>2</v>
      </c>
      <c r="AV52" s="11">
        <f t="shared" si="18"/>
        <v>11750.45</v>
      </c>
      <c r="AW52" s="11" t="str">
        <f t="shared" si="19"/>
        <v>2019/5</v>
      </c>
      <c r="AX52" s="11" t="str">
        <f t="shared" si="21"/>
        <v>2019/5 Contribuciones Seg. Social</v>
      </c>
      <c r="AY52" s="11">
        <f t="shared" si="10"/>
        <v>147580.97</v>
      </c>
      <c r="AZ52" s="11">
        <f t="shared" si="11"/>
        <v>7.9620360267316309E-2</v>
      </c>
      <c r="BA52" s="11" t="str">
        <f t="shared" si="22"/>
        <v>L995348 2</v>
      </c>
      <c r="BB52" s="11">
        <f>IFERROR(IF(AW52="","",VLOOKUP(AW52,SUSS!R:S,2,FALSE)),AY52*SUSS!$M$2)</f>
        <v>17709.716400000001</v>
      </c>
      <c r="BC52" s="11">
        <f t="shared" si="20"/>
        <v>1410.0540000000001</v>
      </c>
    </row>
    <row r="53" spans="1:55" ht="20.100000000000001" customHeight="1" thickBot="1">
      <c r="A53" s="3" t="s">
        <v>125</v>
      </c>
      <c r="B53" s="82">
        <v>2018</v>
      </c>
      <c r="C53" s="82">
        <v>4</v>
      </c>
      <c r="D53" s="82"/>
      <c r="E53" s="83" t="s">
        <v>13</v>
      </c>
      <c r="F53" s="83" t="s">
        <v>10</v>
      </c>
      <c r="G53" s="83" t="s">
        <v>11</v>
      </c>
      <c r="H53" s="84">
        <v>43710</v>
      </c>
      <c r="I53" s="86">
        <v>179.52</v>
      </c>
      <c r="J53" s="86">
        <v>179.52</v>
      </c>
      <c r="K53" s="86">
        <v>0</v>
      </c>
      <c r="N53" s="3" t="s">
        <v>101</v>
      </c>
      <c r="O53" s="82">
        <v>3</v>
      </c>
      <c r="P53" s="86">
        <v>203.2</v>
      </c>
      <c r="Q53" s="83" t="s">
        <v>37</v>
      </c>
      <c r="R53" s="83" t="s">
        <v>10</v>
      </c>
      <c r="S53" s="83" t="s">
        <v>10</v>
      </c>
      <c r="T53" s="82" t="s">
        <v>95</v>
      </c>
      <c r="U53" s="82" t="s">
        <v>20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125</v>
      </c>
      <c r="B54" s="82">
        <v>2018</v>
      </c>
      <c r="C54" s="82">
        <v>4</v>
      </c>
      <c r="D54" s="82"/>
      <c r="E54" s="83" t="s">
        <v>14</v>
      </c>
      <c r="F54" s="83" t="s">
        <v>10</v>
      </c>
      <c r="G54" s="83" t="s">
        <v>10</v>
      </c>
      <c r="H54" s="84">
        <v>43230</v>
      </c>
      <c r="I54" s="85">
        <v>2774.36</v>
      </c>
      <c r="J54" s="85">
        <v>2774.36</v>
      </c>
      <c r="K54" s="86">
        <v>0</v>
      </c>
      <c r="N54" s="3" t="s">
        <v>101</v>
      </c>
      <c r="O54" s="82">
        <v>3</v>
      </c>
      <c r="P54" s="86">
        <v>213.21</v>
      </c>
      <c r="Q54" s="83" t="s">
        <v>37</v>
      </c>
      <c r="R54" s="83" t="s">
        <v>10</v>
      </c>
      <c r="S54" s="83" t="s">
        <v>11</v>
      </c>
      <c r="T54" s="82" t="s">
        <v>95</v>
      </c>
      <c r="U54" s="82" t="s">
        <v>20</v>
      </c>
      <c r="AC54" s="11" t="str">
        <f t="shared" si="23"/>
        <v>M662507</v>
      </c>
      <c r="AD54" s="11" t="str">
        <f t="shared" si="24"/>
        <v>Contribuciones Seg. Social</v>
      </c>
      <c r="AE54" s="11" t="str">
        <f t="shared" si="25"/>
        <v>Declaración Jurada</v>
      </c>
      <c r="AF54" s="11" t="str">
        <f t="shared" si="26"/>
        <v>Declaración Jurada</v>
      </c>
      <c r="AG54" s="11">
        <f t="shared" si="27"/>
        <v>2774.36</v>
      </c>
      <c r="AH54" s="11">
        <f t="shared" si="28"/>
        <v>2774.36</v>
      </c>
      <c r="AI54" s="11">
        <f t="shared" si="29"/>
        <v>0</v>
      </c>
      <c r="AJ54" s="11">
        <f t="shared" si="30"/>
        <v>2018</v>
      </c>
      <c r="AK54" s="11">
        <f t="shared" si="31"/>
        <v>4</v>
      </c>
      <c r="AN54" s="11" t="str">
        <f t="shared" si="13"/>
        <v xml:space="preserve">2018/4 </v>
      </c>
      <c r="AO54" s="11" t="str">
        <f t="shared" si="14"/>
        <v>2018/4 Contribuciones Seg. Social</v>
      </c>
      <c r="AP54" s="11">
        <f t="shared" si="15"/>
        <v>0</v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125</v>
      </c>
      <c r="B55" s="82">
        <v>2018</v>
      </c>
      <c r="C55" s="82">
        <v>4</v>
      </c>
      <c r="D55" s="82"/>
      <c r="E55" s="83" t="s">
        <v>14</v>
      </c>
      <c r="F55" s="83" t="s">
        <v>10</v>
      </c>
      <c r="G55" s="83" t="s">
        <v>11</v>
      </c>
      <c r="H55" s="84">
        <v>43710</v>
      </c>
      <c r="I55" s="85">
        <v>1524.87</v>
      </c>
      <c r="J55" s="85">
        <v>1524.87</v>
      </c>
      <c r="K55" s="86">
        <v>0</v>
      </c>
      <c r="N55" s="3" t="s">
        <v>101</v>
      </c>
      <c r="O55" s="82">
        <v>3</v>
      </c>
      <c r="P55" s="85">
        <v>42740.88</v>
      </c>
      <c r="Q55" s="83" t="s">
        <v>13</v>
      </c>
      <c r="R55" s="83" t="s">
        <v>10</v>
      </c>
      <c r="S55" s="83" t="s">
        <v>10</v>
      </c>
      <c r="T55" s="82" t="s">
        <v>98</v>
      </c>
      <c r="U55" s="82" t="s">
        <v>20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125</v>
      </c>
      <c r="B56" s="82">
        <v>2018</v>
      </c>
      <c r="C56" s="82">
        <v>5</v>
      </c>
      <c r="D56" s="82"/>
      <c r="E56" s="83" t="s">
        <v>13</v>
      </c>
      <c r="F56" s="83" t="s">
        <v>10</v>
      </c>
      <c r="G56" s="83" t="s">
        <v>10</v>
      </c>
      <c r="H56" s="84">
        <v>43263</v>
      </c>
      <c r="I56" s="85">
        <v>4418.8900000000003</v>
      </c>
      <c r="J56" s="85">
        <v>4418.8900000000003</v>
      </c>
      <c r="K56" s="86">
        <v>0</v>
      </c>
      <c r="N56" s="3" t="s">
        <v>101</v>
      </c>
      <c r="O56" s="82">
        <v>3</v>
      </c>
      <c r="P56" s="85">
        <v>8563.9</v>
      </c>
      <c r="Q56" s="83" t="s">
        <v>13</v>
      </c>
      <c r="R56" s="83" t="s">
        <v>10</v>
      </c>
      <c r="S56" s="83" t="s">
        <v>11</v>
      </c>
      <c r="T56" s="82" t="s">
        <v>98</v>
      </c>
      <c r="U56" s="82" t="s">
        <v>20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125</v>
      </c>
      <c r="B57" s="82">
        <v>2018</v>
      </c>
      <c r="C57" s="82">
        <v>5</v>
      </c>
      <c r="D57" s="82"/>
      <c r="E57" s="83" t="s">
        <v>13</v>
      </c>
      <c r="F57" s="83" t="s">
        <v>10</v>
      </c>
      <c r="G57" s="83" t="s">
        <v>11</v>
      </c>
      <c r="H57" s="84">
        <v>43710</v>
      </c>
      <c r="I57" s="85">
        <v>2287.35</v>
      </c>
      <c r="J57" s="85">
        <v>2287.35</v>
      </c>
      <c r="K57" s="86">
        <v>0</v>
      </c>
      <c r="N57" s="3" t="s">
        <v>101</v>
      </c>
      <c r="O57" s="82">
        <v>3</v>
      </c>
      <c r="P57" s="85">
        <v>6423.16</v>
      </c>
      <c r="Q57" s="83" t="s">
        <v>14</v>
      </c>
      <c r="R57" s="83" t="s">
        <v>10</v>
      </c>
      <c r="S57" s="83" t="s">
        <v>11</v>
      </c>
      <c r="T57" s="82" t="s">
        <v>98</v>
      </c>
      <c r="U57" s="82" t="s">
        <v>20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>L995348</v>
      </c>
      <c r="AU57" s="11">
        <f t="shared" si="17"/>
        <v>3</v>
      </c>
      <c r="AV57" s="11">
        <f t="shared" si="18"/>
        <v>6423.16</v>
      </c>
      <c r="AW57" s="11" t="str">
        <f t="shared" si="19"/>
        <v>2019/5</v>
      </c>
      <c r="AX57" s="11" t="str">
        <f t="shared" si="21"/>
        <v>2019/5 Contribuciones Seg. Social</v>
      </c>
      <c r="AY57" s="11">
        <f t="shared" si="10"/>
        <v>147580.97</v>
      </c>
      <c r="AZ57" s="11">
        <f t="shared" si="11"/>
        <v>4.3522955568051899E-2</v>
      </c>
      <c r="BA57" s="11" t="str">
        <f t="shared" si="22"/>
        <v>L995348 3</v>
      </c>
      <c r="BB57" s="11">
        <f>IFERROR(IF(AW57="","",VLOOKUP(AW57,SUSS!R:S,2,FALSE)),AY57*SUSS!$M$2)</f>
        <v>17709.716400000001</v>
      </c>
      <c r="BC57" s="11">
        <f t="shared" si="20"/>
        <v>770.77920000000006</v>
      </c>
    </row>
    <row r="58" spans="1:55" ht="20.100000000000001" customHeight="1" thickBot="1">
      <c r="A58" s="3" t="s">
        <v>125</v>
      </c>
      <c r="B58" s="82">
        <v>2018</v>
      </c>
      <c r="C58" s="82">
        <v>5</v>
      </c>
      <c r="D58" s="82"/>
      <c r="E58" s="83" t="s">
        <v>14</v>
      </c>
      <c r="F58" s="83" t="s">
        <v>10</v>
      </c>
      <c r="G58" s="83" t="s">
        <v>10</v>
      </c>
      <c r="H58" s="84">
        <v>43263</v>
      </c>
      <c r="I58" s="85">
        <v>5131.57</v>
      </c>
      <c r="J58" s="85">
        <v>5131.57</v>
      </c>
      <c r="K58" s="86">
        <v>0</v>
      </c>
      <c r="N58" s="3" t="s">
        <v>101</v>
      </c>
      <c r="O58" s="82">
        <v>3</v>
      </c>
      <c r="P58" s="85">
        <v>83161.990000000005</v>
      </c>
      <c r="Q58" s="83" t="s">
        <v>14</v>
      </c>
      <c r="R58" s="83" t="s">
        <v>10</v>
      </c>
      <c r="S58" s="83" t="s">
        <v>10</v>
      </c>
      <c r="T58" s="82" t="s">
        <v>38</v>
      </c>
      <c r="U58" s="82" t="s">
        <v>20</v>
      </c>
      <c r="AC58" s="11" t="str">
        <f t="shared" si="23"/>
        <v>M662507</v>
      </c>
      <c r="AD58" s="11" t="str">
        <f t="shared" si="24"/>
        <v>Contribuciones Seg. Social</v>
      </c>
      <c r="AE58" s="11" t="str">
        <f t="shared" si="25"/>
        <v>Declaración Jurada</v>
      </c>
      <c r="AF58" s="11" t="str">
        <f t="shared" si="26"/>
        <v>Declaración Jurada</v>
      </c>
      <c r="AG58" s="11">
        <f t="shared" si="27"/>
        <v>5131.57</v>
      </c>
      <c r="AH58" s="11">
        <f t="shared" si="28"/>
        <v>5131.57</v>
      </c>
      <c r="AI58" s="11">
        <f t="shared" si="29"/>
        <v>0</v>
      </c>
      <c r="AJ58" s="11">
        <f t="shared" si="30"/>
        <v>2018</v>
      </c>
      <c r="AK58" s="11">
        <f t="shared" si="31"/>
        <v>5</v>
      </c>
      <c r="AN58" s="11" t="str">
        <f t="shared" si="13"/>
        <v xml:space="preserve">2018/5 </v>
      </c>
      <c r="AO58" s="11" t="str">
        <f t="shared" si="14"/>
        <v>2018/5 Contribuciones Seg. Social</v>
      </c>
      <c r="AP58" s="11">
        <f t="shared" si="15"/>
        <v>0</v>
      </c>
      <c r="AT58" s="11" t="str">
        <f t="shared" si="16"/>
        <v>L995348</v>
      </c>
      <c r="AU58" s="11">
        <f t="shared" si="17"/>
        <v>3</v>
      </c>
      <c r="AV58" s="11">
        <f t="shared" si="18"/>
        <v>83161.990000000005</v>
      </c>
      <c r="AW58" s="11" t="str">
        <f t="shared" si="19"/>
        <v>2019/6</v>
      </c>
      <c r="AX58" s="11" t="str">
        <f t="shared" si="21"/>
        <v>2019/6 Contribuciones Seg. Social</v>
      </c>
      <c r="AY58" s="11">
        <f t="shared" si="10"/>
        <v>83161.990000000005</v>
      </c>
      <c r="AZ58" s="11">
        <f t="shared" si="11"/>
        <v>1</v>
      </c>
      <c r="BA58" s="11" t="str">
        <f t="shared" si="22"/>
        <v>L995348 3</v>
      </c>
      <c r="BB58" s="11">
        <f>IFERROR(IF(AW58="","",VLOOKUP(AW58,SUSS!R:S,2,FALSE)),AY58*SUSS!$M$2)</f>
        <v>9979.4387999999999</v>
      </c>
      <c r="BC58" s="11">
        <f t="shared" si="20"/>
        <v>9979.4387999999999</v>
      </c>
    </row>
    <row r="59" spans="1:55" ht="20.100000000000001" customHeight="1" thickBot="1">
      <c r="A59" s="3" t="s">
        <v>125</v>
      </c>
      <c r="B59" s="82">
        <v>2018</v>
      </c>
      <c r="C59" s="82">
        <v>5</v>
      </c>
      <c r="D59" s="82"/>
      <c r="E59" s="83" t="s">
        <v>14</v>
      </c>
      <c r="F59" s="83" t="s">
        <v>10</v>
      </c>
      <c r="G59" s="83" t="s">
        <v>11</v>
      </c>
      <c r="H59" s="84">
        <v>43710</v>
      </c>
      <c r="I59" s="85">
        <v>2656.25</v>
      </c>
      <c r="J59" s="85">
        <v>2656.25</v>
      </c>
      <c r="K59" s="86">
        <v>0</v>
      </c>
      <c r="N59" s="3" t="s">
        <v>101</v>
      </c>
      <c r="O59" s="82">
        <v>4</v>
      </c>
      <c r="P59" s="86">
        <v>303.42</v>
      </c>
      <c r="Q59" s="83" t="s">
        <v>37</v>
      </c>
      <c r="R59" s="83" t="s">
        <v>10</v>
      </c>
      <c r="S59" s="83" t="s">
        <v>11</v>
      </c>
      <c r="T59" s="82" t="s">
        <v>95</v>
      </c>
      <c r="U59" s="82" t="s">
        <v>99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125</v>
      </c>
      <c r="B60" s="82">
        <v>2019</v>
      </c>
      <c r="C60" s="82">
        <v>5</v>
      </c>
      <c r="D60" s="82"/>
      <c r="E60" s="83" t="s">
        <v>13</v>
      </c>
      <c r="F60" s="83" t="s">
        <v>10</v>
      </c>
      <c r="G60" s="83" t="s">
        <v>10</v>
      </c>
      <c r="H60" s="84">
        <v>43627</v>
      </c>
      <c r="I60" s="85">
        <v>133698.65</v>
      </c>
      <c r="J60" s="85">
        <v>133698.65</v>
      </c>
      <c r="K60" s="86">
        <v>0</v>
      </c>
      <c r="N60" s="3" t="s">
        <v>101</v>
      </c>
      <c r="O60" s="82">
        <v>4</v>
      </c>
      <c r="P60" s="86">
        <v>125.49</v>
      </c>
      <c r="Q60" s="83" t="s">
        <v>37</v>
      </c>
      <c r="R60" s="83" t="s">
        <v>10</v>
      </c>
      <c r="S60" s="83" t="s">
        <v>10</v>
      </c>
      <c r="T60" s="82" t="s">
        <v>100</v>
      </c>
      <c r="U60" s="82" t="s">
        <v>99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125</v>
      </c>
      <c r="B61" s="82">
        <v>2019</v>
      </c>
      <c r="C61" s="82">
        <v>5</v>
      </c>
      <c r="D61" s="82"/>
      <c r="E61" s="83" t="s">
        <v>13</v>
      </c>
      <c r="F61" s="83" t="s">
        <v>10</v>
      </c>
      <c r="G61" s="83" t="s">
        <v>11</v>
      </c>
      <c r="H61" s="84">
        <v>43710</v>
      </c>
      <c r="I61" s="85">
        <v>16464.099999999999</v>
      </c>
      <c r="J61" s="85">
        <v>16464.099999999999</v>
      </c>
      <c r="K61" s="86">
        <v>0</v>
      </c>
      <c r="N61" s="3" t="s">
        <v>101</v>
      </c>
      <c r="O61" s="82">
        <v>4</v>
      </c>
      <c r="P61" s="85">
        <v>7900.2</v>
      </c>
      <c r="Q61" s="83" t="s">
        <v>13</v>
      </c>
      <c r="R61" s="83" t="s">
        <v>10</v>
      </c>
      <c r="S61" s="83" t="s">
        <v>11</v>
      </c>
      <c r="T61" s="82" t="s">
        <v>98</v>
      </c>
      <c r="U61" s="82" t="s">
        <v>99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125</v>
      </c>
      <c r="B62" s="82">
        <v>2019</v>
      </c>
      <c r="C62" s="82">
        <v>5</v>
      </c>
      <c r="D62" s="82"/>
      <c r="E62" s="83" t="s">
        <v>14</v>
      </c>
      <c r="F62" s="83" t="s">
        <v>10</v>
      </c>
      <c r="G62" s="83" t="s">
        <v>10</v>
      </c>
      <c r="H62" s="84">
        <v>43627</v>
      </c>
      <c r="I62" s="85">
        <v>147580.97</v>
      </c>
      <c r="J62" s="85">
        <v>147580.97</v>
      </c>
      <c r="K62" s="86">
        <v>0</v>
      </c>
      <c r="N62" s="3" t="s">
        <v>101</v>
      </c>
      <c r="O62" s="82">
        <v>4</v>
      </c>
      <c r="P62" s="85">
        <v>92272.7</v>
      </c>
      <c r="Q62" s="83" t="s">
        <v>14</v>
      </c>
      <c r="R62" s="83" t="s">
        <v>10</v>
      </c>
      <c r="S62" s="83" t="s">
        <v>10</v>
      </c>
      <c r="T62" s="82" t="s">
        <v>38</v>
      </c>
      <c r="U62" s="82" t="s">
        <v>99</v>
      </c>
      <c r="AC62" s="11" t="str">
        <f t="shared" si="23"/>
        <v>M662507</v>
      </c>
      <c r="AD62" s="11" t="str">
        <f t="shared" si="24"/>
        <v>Contribuciones Seg. Social</v>
      </c>
      <c r="AE62" s="11" t="str">
        <f t="shared" si="25"/>
        <v>Declaración Jurada</v>
      </c>
      <c r="AF62" s="11" t="str">
        <f t="shared" si="26"/>
        <v>Declaración Jurada</v>
      </c>
      <c r="AG62" s="11">
        <f t="shared" si="27"/>
        <v>147580.97</v>
      </c>
      <c r="AH62" s="11">
        <f t="shared" si="28"/>
        <v>147580.97</v>
      </c>
      <c r="AI62" s="11">
        <f t="shared" si="29"/>
        <v>0</v>
      </c>
      <c r="AJ62" s="11">
        <f t="shared" si="30"/>
        <v>2019</v>
      </c>
      <c r="AK62" s="11">
        <f t="shared" si="31"/>
        <v>5</v>
      </c>
      <c r="AN62" s="11" t="str">
        <f t="shared" si="13"/>
        <v xml:space="preserve">2019/5 </v>
      </c>
      <c r="AO62" s="11" t="str">
        <f t="shared" si="14"/>
        <v>2019/5 Contribuciones Seg. Social</v>
      </c>
      <c r="AP62" s="11">
        <f t="shared" si="15"/>
        <v>0</v>
      </c>
      <c r="AT62" s="11" t="str">
        <f t="shared" si="16"/>
        <v>L995348</v>
      </c>
      <c r="AU62" s="11">
        <f t="shared" si="17"/>
        <v>4</v>
      </c>
      <c r="AV62" s="11">
        <f t="shared" si="18"/>
        <v>92272.7</v>
      </c>
      <c r="AW62" s="11" t="str">
        <f t="shared" si="19"/>
        <v>2019/6</v>
      </c>
      <c r="AX62" s="11" t="str">
        <f t="shared" si="21"/>
        <v>2019/6 Contribuciones Seg. Social</v>
      </c>
      <c r="AY62" s="11">
        <f t="shared" si="10"/>
        <v>83161.990000000005</v>
      </c>
      <c r="AZ62" s="11">
        <f t="shared" si="11"/>
        <v>1.1095537757093112</v>
      </c>
      <c r="BA62" s="11" t="str">
        <f t="shared" si="22"/>
        <v>L995348 4</v>
      </c>
      <c r="BB62" s="11">
        <f>IFERROR(IF(AW62="","",VLOOKUP(AW62,SUSS!R:S,2,FALSE)),AY62*SUSS!$M$2)</f>
        <v>9979.4387999999999</v>
      </c>
      <c r="BC62" s="11">
        <f t="shared" si="20"/>
        <v>11072.723999999998</v>
      </c>
    </row>
    <row r="63" spans="1:55" ht="20.100000000000001" customHeight="1" thickBot="1">
      <c r="A63" s="3" t="s">
        <v>125</v>
      </c>
      <c r="B63" s="82">
        <v>2019</v>
      </c>
      <c r="C63" s="82">
        <v>5</v>
      </c>
      <c r="D63" s="82"/>
      <c r="E63" s="83" t="s">
        <v>14</v>
      </c>
      <c r="F63" s="83" t="s">
        <v>10</v>
      </c>
      <c r="G63" s="83" t="s">
        <v>11</v>
      </c>
      <c r="H63" s="84">
        <v>43710</v>
      </c>
      <c r="I63" s="85">
        <v>18173.61</v>
      </c>
      <c r="J63" s="85">
        <v>18173.61</v>
      </c>
      <c r="K63" s="86">
        <v>0</v>
      </c>
      <c r="N63" s="3" t="s">
        <v>101</v>
      </c>
      <c r="O63" s="82">
        <v>4</v>
      </c>
      <c r="P63" s="85">
        <v>44943.73</v>
      </c>
      <c r="Q63" s="83" t="s">
        <v>13</v>
      </c>
      <c r="R63" s="83" t="s">
        <v>10</v>
      </c>
      <c r="S63" s="83" t="s">
        <v>10</v>
      </c>
      <c r="T63" s="82" t="s">
        <v>39</v>
      </c>
      <c r="U63" s="82" t="s">
        <v>99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125</v>
      </c>
      <c r="B64" s="82">
        <v>2019</v>
      </c>
      <c r="C64" s="82">
        <v>6</v>
      </c>
      <c r="D64" s="82"/>
      <c r="E64" s="83" t="s">
        <v>14</v>
      </c>
      <c r="F64" s="83" t="s">
        <v>10</v>
      </c>
      <c r="G64" s="83" t="s">
        <v>10</v>
      </c>
      <c r="H64" s="84">
        <v>43657</v>
      </c>
      <c r="I64" s="85">
        <v>198912.35</v>
      </c>
      <c r="J64" s="85">
        <v>171073.59</v>
      </c>
      <c r="K64" s="85">
        <v>27838.76</v>
      </c>
      <c r="N64" s="3" t="s">
        <v>101</v>
      </c>
      <c r="O64" s="82">
        <v>5</v>
      </c>
      <c r="P64" s="86">
        <v>441.77</v>
      </c>
      <c r="Q64" s="83" t="s">
        <v>37</v>
      </c>
      <c r="R64" s="83" t="s">
        <v>10</v>
      </c>
      <c r="S64" s="83" t="s">
        <v>10</v>
      </c>
      <c r="T64" s="82" t="s">
        <v>100</v>
      </c>
      <c r="U64" s="82" t="s">
        <v>99</v>
      </c>
      <c r="AC64" s="11" t="str">
        <f t="shared" si="23"/>
        <v>M662507</v>
      </c>
      <c r="AD64" s="11" t="str">
        <f t="shared" si="24"/>
        <v>Contribuciones Seg. Social</v>
      </c>
      <c r="AE64" s="11" t="str">
        <f t="shared" si="25"/>
        <v>Declaración Jurada</v>
      </c>
      <c r="AF64" s="11" t="str">
        <f t="shared" si="26"/>
        <v>Declaración Jurada</v>
      </c>
      <c r="AG64" s="11">
        <f t="shared" si="27"/>
        <v>198912.35</v>
      </c>
      <c r="AH64" s="11">
        <f t="shared" si="28"/>
        <v>171073.59</v>
      </c>
      <c r="AI64" s="11">
        <f t="shared" si="29"/>
        <v>27838.76</v>
      </c>
      <c r="AJ64" s="11">
        <f t="shared" si="30"/>
        <v>2019</v>
      </c>
      <c r="AK64" s="11">
        <f t="shared" si="31"/>
        <v>6</v>
      </c>
      <c r="AN64" s="11" t="str">
        <f t="shared" si="13"/>
        <v xml:space="preserve">2019/6 </v>
      </c>
      <c r="AO64" s="11" t="str">
        <f t="shared" si="14"/>
        <v>2019/6 Contribuciones Seg. Social</v>
      </c>
      <c r="AP64" s="11">
        <f t="shared" si="15"/>
        <v>27838.76</v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125</v>
      </c>
      <c r="B65" s="82">
        <v>2019</v>
      </c>
      <c r="C65" s="82">
        <v>6</v>
      </c>
      <c r="D65" s="82"/>
      <c r="E65" s="83" t="s">
        <v>14</v>
      </c>
      <c r="F65" s="83" t="s">
        <v>10</v>
      </c>
      <c r="G65" s="83" t="s">
        <v>11</v>
      </c>
      <c r="H65" s="84">
        <v>43710</v>
      </c>
      <c r="I65" s="85">
        <v>6818.17</v>
      </c>
      <c r="J65" s="85">
        <v>6818.17</v>
      </c>
      <c r="K65" s="86">
        <v>0</v>
      </c>
      <c r="N65" s="3" t="s">
        <v>101</v>
      </c>
      <c r="O65" s="82">
        <v>5</v>
      </c>
      <c r="P65" s="85">
        <v>23477.66</v>
      </c>
      <c r="Q65" s="83" t="s">
        <v>14</v>
      </c>
      <c r="R65" s="83" t="s">
        <v>10</v>
      </c>
      <c r="S65" s="83" t="s">
        <v>10</v>
      </c>
      <c r="T65" s="82" t="s">
        <v>38</v>
      </c>
      <c r="U65" s="82" t="s">
        <v>99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L995348</v>
      </c>
      <c r="AU65" s="11">
        <f t="shared" si="17"/>
        <v>5</v>
      </c>
      <c r="AV65" s="11">
        <f t="shared" si="18"/>
        <v>23477.66</v>
      </c>
      <c r="AW65" s="11" t="str">
        <f t="shared" si="19"/>
        <v>2019/6</v>
      </c>
      <c r="AX65" s="11" t="str">
        <f t="shared" si="21"/>
        <v>2019/6 Contribuciones Seg. Social</v>
      </c>
      <c r="AY65" s="11">
        <f t="shared" si="10"/>
        <v>83161.990000000005</v>
      </c>
      <c r="AZ65" s="11">
        <f t="shared" si="11"/>
        <v>0.28231238814751786</v>
      </c>
      <c r="BA65" s="11" t="str">
        <f t="shared" si="22"/>
        <v>L995348 5</v>
      </c>
      <c r="BB65" s="11">
        <f>IFERROR(IF(AW65="","",VLOOKUP(AW65,SUSS!R:S,2,FALSE)),AY65*SUSS!$M$2)</f>
        <v>9979.4387999999999</v>
      </c>
      <c r="BC65" s="11">
        <f t="shared" si="20"/>
        <v>2817.3191999999999</v>
      </c>
    </row>
    <row r="66" spans="1:55" ht="20.100000000000001" customHeight="1" thickBot="1">
      <c r="A66" s="3" t="s">
        <v>125</v>
      </c>
      <c r="B66" s="82">
        <v>2019</v>
      </c>
      <c r="C66" s="82">
        <v>7</v>
      </c>
      <c r="D66" s="82"/>
      <c r="E66" s="83" t="s">
        <v>13</v>
      </c>
      <c r="F66" s="83" t="s">
        <v>10</v>
      </c>
      <c r="G66" s="83" t="s">
        <v>10</v>
      </c>
      <c r="H66" s="84">
        <v>43689</v>
      </c>
      <c r="I66" s="85">
        <v>150453.6</v>
      </c>
      <c r="J66" s="85">
        <v>134910.07999999999</v>
      </c>
      <c r="K66" s="85">
        <v>15543.52</v>
      </c>
      <c r="N66" s="3" t="s">
        <v>101</v>
      </c>
      <c r="O66" s="82">
        <v>5</v>
      </c>
      <c r="P66" s="85">
        <v>16308.16</v>
      </c>
      <c r="Q66" s="83" t="s">
        <v>14</v>
      </c>
      <c r="R66" s="83" t="s">
        <v>10</v>
      </c>
      <c r="S66" s="83" t="s">
        <v>11</v>
      </c>
      <c r="T66" s="82" t="s">
        <v>38</v>
      </c>
      <c r="U66" s="82" t="s">
        <v>99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>L995348</v>
      </c>
      <c r="AU66" s="11">
        <f t="shared" si="17"/>
        <v>5</v>
      </c>
      <c r="AV66" s="11">
        <f t="shared" si="18"/>
        <v>16308.16</v>
      </c>
      <c r="AW66" s="11" t="str">
        <f t="shared" si="19"/>
        <v>2019/6</v>
      </c>
      <c r="AX66" s="11" t="str">
        <f t="shared" si="21"/>
        <v>2019/6 Contribuciones Seg. Social</v>
      </c>
      <c r="AY66" s="11">
        <f t="shared" si="10"/>
        <v>83161.990000000005</v>
      </c>
      <c r="AZ66" s="11">
        <f t="shared" si="11"/>
        <v>0.19610112745017283</v>
      </c>
      <c r="BA66" s="11" t="str">
        <f t="shared" si="22"/>
        <v>L995348 5</v>
      </c>
      <c r="BB66" s="11">
        <f>IFERROR(IF(AW66="","",VLOOKUP(AW66,SUSS!R:S,2,FALSE)),AY66*SUSS!$M$2)</f>
        <v>9979.4387999999999</v>
      </c>
      <c r="BC66" s="11">
        <f t="shared" si="20"/>
        <v>1956.9791999999998</v>
      </c>
    </row>
    <row r="67" spans="1:55" ht="20.100000000000001" customHeight="1" thickBot="1">
      <c r="A67" s="3" t="s">
        <v>126</v>
      </c>
      <c r="B67" s="89" t="s">
        <v>12</v>
      </c>
      <c r="C67"/>
      <c r="D67"/>
      <c r="E67"/>
      <c r="F67"/>
      <c r="G67"/>
      <c r="H67"/>
      <c r="I67"/>
      <c r="J67"/>
      <c r="K67"/>
      <c r="N67" s="3" t="s">
        <v>101</v>
      </c>
      <c r="O67" s="82">
        <v>5</v>
      </c>
      <c r="P67" s="85">
        <v>55255.07</v>
      </c>
      <c r="Q67" s="83" t="s">
        <v>14</v>
      </c>
      <c r="R67" s="83" t="s">
        <v>10</v>
      </c>
      <c r="S67" s="83" t="s">
        <v>10</v>
      </c>
      <c r="T67" s="82" t="s">
        <v>39</v>
      </c>
      <c r="U67" s="82" t="s">
        <v>99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>L995348</v>
      </c>
      <c r="AU67" s="11">
        <f t="shared" si="17"/>
        <v>5</v>
      </c>
      <c r="AV67" s="11">
        <f t="shared" si="18"/>
        <v>55255.07</v>
      </c>
      <c r="AW67" s="11" t="str">
        <f t="shared" si="19"/>
        <v>2019/7</v>
      </c>
      <c r="AX67" s="11" t="str">
        <f t="shared" si="21"/>
        <v>2019/7 Contribuciones Seg. Social</v>
      </c>
      <c r="AY67" s="11">
        <f t="shared" si="10"/>
        <v>148239.01</v>
      </c>
      <c r="AZ67" s="11">
        <f t="shared" si="11"/>
        <v>0.37274311262602194</v>
      </c>
      <c r="BA67" s="11" t="str">
        <f t="shared" si="22"/>
        <v>L995348 5</v>
      </c>
      <c r="BB67" s="11">
        <f>IFERROR(IF(AW67="","",VLOOKUP(AW67,SUSS!R:S,2,FALSE)),AY67*SUSS!$M$2)</f>
        <v>17788.681199999999</v>
      </c>
      <c r="BC67" s="11">
        <f t="shared" si="20"/>
        <v>6630.6083999999992</v>
      </c>
    </row>
    <row r="68" spans="1:55" ht="20.100000000000001" customHeight="1" thickBot="1">
      <c r="A68" s="3" t="s">
        <v>126</v>
      </c>
      <c r="B68" s="87" t="s">
        <v>0</v>
      </c>
      <c r="C68" s="87" t="s">
        <v>1</v>
      </c>
      <c r="D68" s="87" t="s">
        <v>2</v>
      </c>
      <c r="E68" s="87" t="s">
        <v>3</v>
      </c>
      <c r="F68" s="87" t="s">
        <v>4</v>
      </c>
      <c r="G68" s="87" t="s">
        <v>5</v>
      </c>
      <c r="H68" s="87" t="s">
        <v>6</v>
      </c>
      <c r="I68" s="87" t="s">
        <v>7</v>
      </c>
      <c r="J68" s="87" t="s">
        <v>8</v>
      </c>
      <c r="K68" s="87" t="s">
        <v>9</v>
      </c>
      <c r="N68" s="3" t="s">
        <v>101</v>
      </c>
      <c r="O68" s="82">
        <v>5</v>
      </c>
      <c r="P68" s="85">
        <v>54429.25</v>
      </c>
      <c r="Q68" s="83" t="s">
        <v>13</v>
      </c>
      <c r="R68" s="83" t="s">
        <v>10</v>
      </c>
      <c r="S68" s="83" t="s">
        <v>10</v>
      </c>
      <c r="T68" s="82" t="s">
        <v>39</v>
      </c>
      <c r="U68" s="82" t="s">
        <v>99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126</v>
      </c>
      <c r="B69" s="77">
        <v>2019</v>
      </c>
      <c r="C69" s="77">
        <v>8</v>
      </c>
      <c r="D69" s="77"/>
      <c r="E69" s="78" t="s">
        <v>13</v>
      </c>
      <c r="F69" s="78" t="s">
        <v>10</v>
      </c>
      <c r="G69" s="78" t="s">
        <v>10</v>
      </c>
      <c r="H69" s="79">
        <v>43718</v>
      </c>
      <c r="I69" s="80">
        <v>84763.45</v>
      </c>
      <c r="J69" s="81">
        <v>0</v>
      </c>
      <c r="K69" s="80">
        <v>84763.45</v>
      </c>
      <c r="N69" s="3" t="s">
        <v>101</v>
      </c>
      <c r="O69" s="82">
        <v>6</v>
      </c>
      <c r="P69" s="86">
        <v>345.01</v>
      </c>
      <c r="Q69" s="83" t="s">
        <v>37</v>
      </c>
      <c r="R69" s="83" t="s">
        <v>10</v>
      </c>
      <c r="S69" s="83" t="s">
        <v>10</v>
      </c>
      <c r="T69" s="82" t="s">
        <v>100</v>
      </c>
      <c r="U69" s="82" t="s">
        <v>99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126</v>
      </c>
      <c r="B70" s="82">
        <v>2019</v>
      </c>
      <c r="C70" s="82">
        <v>8</v>
      </c>
      <c r="D70" s="82"/>
      <c r="E70" s="83" t="s">
        <v>13</v>
      </c>
      <c r="F70" s="83" t="s">
        <v>10</v>
      </c>
      <c r="G70" s="83" t="s">
        <v>11</v>
      </c>
      <c r="H70" s="84">
        <v>43979</v>
      </c>
      <c r="I70" s="85">
        <v>29654.21</v>
      </c>
      <c r="J70" s="85">
        <v>21177.86</v>
      </c>
      <c r="K70" s="85">
        <v>8476.35</v>
      </c>
      <c r="N70" s="3" t="s">
        <v>101</v>
      </c>
      <c r="O70" s="82">
        <v>6</v>
      </c>
      <c r="P70" s="86">
        <v>110.05</v>
      </c>
      <c r="Q70" s="83" t="s">
        <v>37</v>
      </c>
      <c r="R70" s="83" t="s">
        <v>10</v>
      </c>
      <c r="S70" s="83" t="s">
        <v>11</v>
      </c>
      <c r="T70" s="82" t="s">
        <v>100</v>
      </c>
      <c r="U70" s="82" t="s">
        <v>99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126</v>
      </c>
      <c r="B71" s="82">
        <v>2019</v>
      </c>
      <c r="C71" s="82">
        <v>9</v>
      </c>
      <c r="D71" s="82"/>
      <c r="E71" s="83" t="s">
        <v>13</v>
      </c>
      <c r="F71" s="83" t="s">
        <v>10</v>
      </c>
      <c r="G71" s="83" t="s">
        <v>10</v>
      </c>
      <c r="H71" s="84">
        <v>43748</v>
      </c>
      <c r="I71" s="85">
        <v>24217.21</v>
      </c>
      <c r="J71" s="86">
        <v>0</v>
      </c>
      <c r="K71" s="85">
        <v>24217.21</v>
      </c>
      <c r="N71" s="3" t="s">
        <v>101</v>
      </c>
      <c r="O71" s="82">
        <v>6</v>
      </c>
      <c r="P71" s="85">
        <v>51080.62</v>
      </c>
      <c r="Q71" s="83" t="s">
        <v>13</v>
      </c>
      <c r="R71" s="83" t="s">
        <v>10</v>
      </c>
      <c r="S71" s="83" t="s">
        <v>10</v>
      </c>
      <c r="T71" s="82" t="s">
        <v>39</v>
      </c>
      <c r="U71" s="82" t="s">
        <v>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126</v>
      </c>
      <c r="B72" s="82">
        <v>2019</v>
      </c>
      <c r="C72" s="82">
        <v>9</v>
      </c>
      <c r="D72" s="82"/>
      <c r="E72" s="83" t="s">
        <v>13</v>
      </c>
      <c r="F72" s="83" t="s">
        <v>10</v>
      </c>
      <c r="G72" s="83" t="s">
        <v>11</v>
      </c>
      <c r="H72" s="84">
        <v>43979</v>
      </c>
      <c r="I72" s="85">
        <v>7277.59</v>
      </c>
      <c r="J72" s="85">
        <v>4855.87</v>
      </c>
      <c r="K72" s="85">
        <v>2421.7199999999998</v>
      </c>
      <c r="N72" s="3" t="s">
        <v>101</v>
      </c>
      <c r="O72" s="82">
        <v>6</v>
      </c>
      <c r="P72" s="85">
        <v>92983.94</v>
      </c>
      <c r="Q72" s="83" t="s">
        <v>14</v>
      </c>
      <c r="R72" s="83" t="s">
        <v>10</v>
      </c>
      <c r="S72" s="83" t="s">
        <v>10</v>
      </c>
      <c r="T72" s="82" t="s">
        <v>39</v>
      </c>
      <c r="U72" s="82" t="s">
        <v>99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>L995348</v>
      </c>
      <c r="AU72" s="11">
        <f t="shared" si="47"/>
        <v>6</v>
      </c>
      <c r="AV72" s="11">
        <f t="shared" si="48"/>
        <v>92983.94</v>
      </c>
      <c r="AW72" s="11" t="str">
        <f t="shared" si="49"/>
        <v>2019/7</v>
      </c>
      <c r="AX72" s="11" t="str">
        <f t="shared" ref="AX72:AX93" si="51">IF(AW72&lt;&gt;"",AW72&amp;" "&amp;$AD$1,"")</f>
        <v>2019/7 Contribuciones Seg. Social</v>
      </c>
      <c r="AY72" s="11">
        <f t="shared" si="41"/>
        <v>148239.01</v>
      </c>
      <c r="AZ72" s="11">
        <f t="shared" si="42"/>
        <v>0.627256887373978</v>
      </c>
      <c r="BA72" s="11" t="str">
        <f t="shared" ref="BA72:BA135" si="52">AT72&amp;" "&amp;AU72</f>
        <v>L995348 6</v>
      </c>
      <c r="BB72" s="11">
        <f>IFERROR(IF(AW72="","",VLOOKUP(AW72,SUSS!R:S,2,FALSE)),AY72*SUSS!$M$2)</f>
        <v>17788.681199999999</v>
      </c>
      <c r="BC72" s="11">
        <f t="shared" si="50"/>
        <v>11158.0728</v>
      </c>
    </row>
    <row r="73" spans="1:55" ht="20.100000000000001" customHeight="1" thickBot="1">
      <c r="A73" s="3" t="s">
        <v>126</v>
      </c>
      <c r="B73" s="82">
        <v>2019</v>
      </c>
      <c r="C73" s="82">
        <v>10</v>
      </c>
      <c r="D73" s="82"/>
      <c r="E73" s="83" t="s">
        <v>13</v>
      </c>
      <c r="F73" s="83" t="s">
        <v>10</v>
      </c>
      <c r="G73" s="83" t="s">
        <v>10</v>
      </c>
      <c r="H73" s="84">
        <v>43781</v>
      </c>
      <c r="I73" s="85">
        <v>165094.31</v>
      </c>
      <c r="J73" s="86">
        <v>0</v>
      </c>
      <c r="K73" s="85">
        <v>165094.31</v>
      </c>
      <c r="N73" s="3" t="s">
        <v>101</v>
      </c>
      <c r="O73" s="82">
        <v>6</v>
      </c>
      <c r="P73" s="85">
        <v>4908.1899999999996</v>
      </c>
      <c r="Q73" s="83" t="s">
        <v>14</v>
      </c>
      <c r="R73" s="83" t="s">
        <v>10</v>
      </c>
      <c r="S73" s="83" t="s">
        <v>11</v>
      </c>
      <c r="T73" s="82" t="s">
        <v>39</v>
      </c>
      <c r="U73" s="82" t="s">
        <v>99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L995348</v>
      </c>
      <c r="AU73" s="11">
        <f t="shared" si="47"/>
        <v>6</v>
      </c>
      <c r="AV73" s="11">
        <f t="shared" si="48"/>
        <v>4908.1899999999996</v>
      </c>
      <c r="AW73" s="11" t="str">
        <f t="shared" si="49"/>
        <v>2019/7</v>
      </c>
      <c r="AX73" s="11" t="str">
        <f t="shared" si="51"/>
        <v>2019/7 Contribuciones Seg. Social</v>
      </c>
      <c r="AY73" s="11">
        <f t="shared" si="41"/>
        <v>148239.01</v>
      </c>
      <c r="AZ73" s="11">
        <f t="shared" si="42"/>
        <v>3.3109975572556773E-2</v>
      </c>
      <c r="BA73" s="11" t="str">
        <f t="shared" si="52"/>
        <v>L995348 6</v>
      </c>
      <c r="BB73" s="11">
        <f>IFERROR(IF(AW73="","",VLOOKUP(AW73,SUSS!R:S,2,FALSE)),AY73*SUSS!$M$2)</f>
        <v>17788.681199999999</v>
      </c>
      <c r="BC73" s="11">
        <f t="shared" si="50"/>
        <v>588.98279999999988</v>
      </c>
    </row>
    <row r="74" spans="1:55" ht="20.100000000000001" customHeight="1" thickBot="1">
      <c r="A74" s="3" t="s">
        <v>126</v>
      </c>
      <c r="B74" s="82">
        <v>2019</v>
      </c>
      <c r="C74" s="82">
        <v>10</v>
      </c>
      <c r="D74" s="82"/>
      <c r="E74" s="83" t="s">
        <v>13</v>
      </c>
      <c r="F74" s="83" t="s">
        <v>10</v>
      </c>
      <c r="G74" s="83" t="s">
        <v>11</v>
      </c>
      <c r="H74" s="84">
        <v>43979</v>
      </c>
      <c r="I74" s="85">
        <v>40209.269999999997</v>
      </c>
      <c r="J74" s="85">
        <v>23699.84</v>
      </c>
      <c r="K74" s="85">
        <v>16509.43</v>
      </c>
      <c r="N74" s="3" t="s">
        <v>101</v>
      </c>
      <c r="O74" s="82">
        <v>6</v>
      </c>
      <c r="P74" s="85">
        <v>4981.5200000000004</v>
      </c>
      <c r="Q74" s="83" t="s">
        <v>13</v>
      </c>
      <c r="R74" s="83" t="s">
        <v>10</v>
      </c>
      <c r="S74" s="83" t="s">
        <v>11</v>
      </c>
      <c r="T74" s="82" t="s">
        <v>39</v>
      </c>
      <c r="U74" s="82" t="s">
        <v>99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128</v>
      </c>
      <c r="B75" s="89" t="s">
        <v>12</v>
      </c>
      <c r="C75"/>
      <c r="D75"/>
      <c r="E75"/>
      <c r="F75"/>
      <c r="G75"/>
      <c r="H75"/>
      <c r="I75"/>
      <c r="J75"/>
      <c r="K75"/>
      <c r="N75" s="3" t="s">
        <v>120</v>
      </c>
      <c r="O75" s="89" t="s">
        <v>22</v>
      </c>
      <c r="P75"/>
      <c r="Q75"/>
      <c r="R75"/>
      <c r="S75"/>
      <c r="T75"/>
      <c r="U75"/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128</v>
      </c>
      <c r="B76" s="87" t="s">
        <v>0</v>
      </c>
      <c r="C76" s="87" t="s">
        <v>1</v>
      </c>
      <c r="D76" s="87" t="s">
        <v>2</v>
      </c>
      <c r="E76" s="87" t="s">
        <v>3</v>
      </c>
      <c r="F76" s="87" t="s">
        <v>4</v>
      </c>
      <c r="G76" s="87" t="s">
        <v>5</v>
      </c>
      <c r="H76" s="87" t="s">
        <v>6</v>
      </c>
      <c r="I76" s="87" t="s">
        <v>7</v>
      </c>
      <c r="J76" s="87" t="s">
        <v>8</v>
      </c>
      <c r="K76" s="87" t="s">
        <v>9</v>
      </c>
      <c r="N76" s="3" t="s">
        <v>120</v>
      </c>
      <c r="O76" s="87" t="s">
        <v>16</v>
      </c>
      <c r="P76" s="87" t="s">
        <v>17</v>
      </c>
      <c r="Q76" s="87" t="s">
        <v>3</v>
      </c>
      <c r="R76" s="87" t="s">
        <v>4</v>
      </c>
      <c r="S76" s="87" t="s">
        <v>5</v>
      </c>
      <c r="T76" s="87" t="s">
        <v>18</v>
      </c>
      <c r="U76" s="87" t="s">
        <v>19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128</v>
      </c>
      <c r="B77" s="77">
        <v>2019</v>
      </c>
      <c r="C77" s="77">
        <v>8</v>
      </c>
      <c r="D77" s="77"/>
      <c r="E77" s="78" t="s">
        <v>14</v>
      </c>
      <c r="F77" s="78" t="s">
        <v>10</v>
      </c>
      <c r="G77" s="78" t="s">
        <v>10</v>
      </c>
      <c r="H77" s="79">
        <v>43718</v>
      </c>
      <c r="I77" s="80">
        <v>143548.39000000001</v>
      </c>
      <c r="J77" s="81">
        <v>0</v>
      </c>
      <c r="K77" s="80">
        <v>143548.39000000001</v>
      </c>
      <c r="N77" s="3" t="s">
        <v>120</v>
      </c>
      <c r="O77" s="77">
        <v>1</v>
      </c>
      <c r="P77" s="80">
        <v>32032.75</v>
      </c>
      <c r="Q77" s="78" t="s">
        <v>14</v>
      </c>
      <c r="R77" s="78" t="s">
        <v>10</v>
      </c>
      <c r="S77" s="78" t="s">
        <v>10</v>
      </c>
      <c r="T77" s="77" t="s">
        <v>121</v>
      </c>
      <c r="U77" s="77" t="s">
        <v>20</v>
      </c>
      <c r="AC77" s="11" t="str">
        <f t="shared" si="32"/>
        <v>M988804</v>
      </c>
      <c r="AD77" s="11" t="str">
        <f t="shared" si="33"/>
        <v>Contribuciones Seg. Social</v>
      </c>
      <c r="AE77" s="11" t="str">
        <f t="shared" si="34"/>
        <v>Declaración Jurada</v>
      </c>
      <c r="AF77" s="11" t="str">
        <f t="shared" si="35"/>
        <v>Declaración Jurada</v>
      </c>
      <c r="AG77" s="11">
        <f t="shared" si="36"/>
        <v>143548.39000000001</v>
      </c>
      <c r="AH77" s="11">
        <f t="shared" si="37"/>
        <v>0</v>
      </c>
      <c r="AI77" s="11">
        <f t="shared" si="38"/>
        <v>143548.39000000001</v>
      </c>
      <c r="AJ77" s="11">
        <f t="shared" si="39"/>
        <v>2019</v>
      </c>
      <c r="AK77" s="11">
        <f t="shared" si="40"/>
        <v>8</v>
      </c>
      <c r="AN77" s="11" t="str">
        <f t="shared" si="43"/>
        <v xml:space="preserve">2019/8 </v>
      </c>
      <c r="AO77" s="11" t="str">
        <f t="shared" si="44"/>
        <v>2019/8 Contribuciones Seg. Social</v>
      </c>
      <c r="AP77" s="11">
        <f t="shared" si="45"/>
        <v>143548.39000000001</v>
      </c>
      <c r="AT77" s="11" t="str">
        <f t="shared" si="46"/>
        <v>M529053</v>
      </c>
      <c r="AU77" s="11">
        <f t="shared" si="47"/>
        <v>1</v>
      </c>
      <c r="AV77" s="11">
        <f t="shared" si="48"/>
        <v>32032.75</v>
      </c>
      <c r="AW77" s="11" t="str">
        <f t="shared" si="49"/>
        <v>2019/12</v>
      </c>
      <c r="AX77" s="11" t="str">
        <f t="shared" si="51"/>
        <v>2019/12 Contribuciones Seg. Social</v>
      </c>
      <c r="AY77" s="11">
        <f t="shared" si="41"/>
        <v>98912.04</v>
      </c>
      <c r="AZ77" s="11">
        <f t="shared" si="42"/>
        <v>0.32385086790243134</v>
      </c>
      <c r="BA77" s="11" t="str">
        <f t="shared" si="52"/>
        <v>M529053 1</v>
      </c>
      <c r="BB77" s="11">
        <f>IFERROR(IF(AW77="","",VLOOKUP(AW77,SUSS!R:S,2,FALSE)),AY77*SUSS!$M$2)</f>
        <v>11869.444799999999</v>
      </c>
      <c r="BC77" s="11">
        <f t="shared" si="50"/>
        <v>3843.9300000000003</v>
      </c>
    </row>
    <row r="78" spans="1:55" ht="20.100000000000001" customHeight="1" thickBot="1">
      <c r="A78" s="3" t="s">
        <v>128</v>
      </c>
      <c r="B78" s="82">
        <v>2019</v>
      </c>
      <c r="C78" s="82">
        <v>8</v>
      </c>
      <c r="D78" s="82"/>
      <c r="E78" s="83" t="s">
        <v>14</v>
      </c>
      <c r="F78" s="83" t="s">
        <v>10</v>
      </c>
      <c r="G78" s="83" t="s">
        <v>11</v>
      </c>
      <c r="H78" s="84">
        <v>43979</v>
      </c>
      <c r="I78" s="85">
        <v>50219.93</v>
      </c>
      <c r="J78" s="85">
        <v>35865.089999999997</v>
      </c>
      <c r="K78" s="85">
        <v>14354.84</v>
      </c>
      <c r="N78" s="3" t="s">
        <v>120</v>
      </c>
      <c r="O78" s="82">
        <v>1</v>
      </c>
      <c r="P78" s="85">
        <v>29562.62</v>
      </c>
      <c r="Q78" s="83" t="s">
        <v>13</v>
      </c>
      <c r="R78" s="83" t="s">
        <v>10</v>
      </c>
      <c r="S78" s="83" t="s">
        <v>10</v>
      </c>
      <c r="T78" s="82" t="s">
        <v>121</v>
      </c>
      <c r="U78" s="82" t="s">
        <v>20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128</v>
      </c>
      <c r="B79" s="82">
        <v>2019</v>
      </c>
      <c r="C79" s="82">
        <v>9</v>
      </c>
      <c r="D79" s="82"/>
      <c r="E79" s="83" t="s">
        <v>14</v>
      </c>
      <c r="F79" s="83" t="s">
        <v>10</v>
      </c>
      <c r="G79" s="83" t="s">
        <v>10</v>
      </c>
      <c r="H79" s="84">
        <v>43748</v>
      </c>
      <c r="I79" s="85">
        <v>75007.37</v>
      </c>
      <c r="J79" s="86">
        <v>0</v>
      </c>
      <c r="K79" s="85">
        <v>75007.37</v>
      </c>
      <c r="N79" s="3" t="s">
        <v>120</v>
      </c>
      <c r="O79" s="82">
        <v>2</v>
      </c>
      <c r="P79" s="85">
        <v>30419.94</v>
      </c>
      <c r="Q79" s="83" t="s">
        <v>13</v>
      </c>
      <c r="R79" s="83" t="s">
        <v>10</v>
      </c>
      <c r="S79" s="83" t="s">
        <v>10</v>
      </c>
      <c r="T79" s="82" t="s">
        <v>121</v>
      </c>
      <c r="U79" s="82" t="s">
        <v>20</v>
      </c>
      <c r="AC79" s="11" t="str">
        <f t="shared" si="32"/>
        <v>M988804</v>
      </c>
      <c r="AD79" s="11" t="str">
        <f t="shared" si="33"/>
        <v>Contribuciones Seg. Social</v>
      </c>
      <c r="AE79" s="11" t="str">
        <f t="shared" si="34"/>
        <v>Declaración Jurada</v>
      </c>
      <c r="AF79" s="11" t="str">
        <f t="shared" si="35"/>
        <v>Declaración Jurada</v>
      </c>
      <c r="AG79" s="11">
        <f t="shared" si="36"/>
        <v>75007.37</v>
      </c>
      <c r="AH79" s="11">
        <f t="shared" si="37"/>
        <v>0</v>
      </c>
      <c r="AI79" s="11">
        <f t="shared" si="38"/>
        <v>75007.37</v>
      </c>
      <c r="AJ79" s="11">
        <f t="shared" si="39"/>
        <v>2019</v>
      </c>
      <c r="AK79" s="11">
        <f t="shared" si="40"/>
        <v>9</v>
      </c>
      <c r="AN79" s="11" t="str">
        <f t="shared" si="43"/>
        <v xml:space="preserve">2019/9 </v>
      </c>
      <c r="AO79" s="11" t="str">
        <f t="shared" si="44"/>
        <v>2019/9 Contribuciones Seg. Social</v>
      </c>
      <c r="AP79" s="11">
        <f t="shared" si="45"/>
        <v>75007.37</v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128</v>
      </c>
      <c r="B80" s="82">
        <v>2019</v>
      </c>
      <c r="C80" s="82">
        <v>9</v>
      </c>
      <c r="D80" s="82"/>
      <c r="E80" s="83" t="s">
        <v>14</v>
      </c>
      <c r="F80" s="83" t="s">
        <v>10</v>
      </c>
      <c r="G80" s="83" t="s">
        <v>11</v>
      </c>
      <c r="H80" s="84">
        <v>43979</v>
      </c>
      <c r="I80" s="85">
        <v>22540.71</v>
      </c>
      <c r="J80" s="85">
        <v>15039.97</v>
      </c>
      <c r="K80" s="85">
        <v>7500.74</v>
      </c>
      <c r="N80" s="3" t="s">
        <v>120</v>
      </c>
      <c r="O80" s="82">
        <v>2</v>
      </c>
      <c r="P80" s="85">
        <v>32961.699999999997</v>
      </c>
      <c r="Q80" s="83" t="s">
        <v>14</v>
      </c>
      <c r="R80" s="83" t="s">
        <v>10</v>
      </c>
      <c r="S80" s="83" t="s">
        <v>10</v>
      </c>
      <c r="T80" s="82" t="s">
        <v>121</v>
      </c>
      <c r="U80" s="82" t="s">
        <v>20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>M529053</v>
      </c>
      <c r="AU80" s="11">
        <f t="shared" si="47"/>
        <v>2</v>
      </c>
      <c r="AV80" s="11">
        <f t="shared" si="48"/>
        <v>32961.699999999997</v>
      </c>
      <c r="AW80" s="11" t="str">
        <f t="shared" si="49"/>
        <v>2019/12</v>
      </c>
      <c r="AX80" s="11" t="str">
        <f t="shared" si="51"/>
        <v>2019/12 Contribuciones Seg. Social</v>
      </c>
      <c r="AY80" s="11">
        <f t="shared" si="41"/>
        <v>98912.04</v>
      </c>
      <c r="AZ80" s="11">
        <f t="shared" si="42"/>
        <v>0.33324254559909994</v>
      </c>
      <c r="BA80" s="11" t="str">
        <f t="shared" si="52"/>
        <v>M529053 2</v>
      </c>
      <c r="BB80" s="11">
        <f>IFERROR(IF(AW80="","",VLOOKUP(AW80,SUSS!R:S,2,FALSE)),AY80*SUSS!$M$2)</f>
        <v>11869.444799999999</v>
      </c>
      <c r="BC80" s="11">
        <f t="shared" si="50"/>
        <v>3955.4039999999995</v>
      </c>
    </row>
    <row r="81" spans="1:55" ht="20.100000000000001" customHeight="1" thickBot="1">
      <c r="A81" s="3" t="s">
        <v>128</v>
      </c>
      <c r="B81" s="82">
        <v>2019</v>
      </c>
      <c r="C81" s="82">
        <v>10</v>
      </c>
      <c r="D81" s="82"/>
      <c r="E81" s="83" t="s">
        <v>14</v>
      </c>
      <c r="F81" s="83" t="s">
        <v>10</v>
      </c>
      <c r="G81" s="83" t="s">
        <v>10</v>
      </c>
      <c r="H81" s="84">
        <v>43781</v>
      </c>
      <c r="I81" s="85">
        <v>174363.61</v>
      </c>
      <c r="J81" s="86">
        <v>0</v>
      </c>
      <c r="K81" s="85">
        <v>174363.61</v>
      </c>
      <c r="N81" s="3" t="s">
        <v>120</v>
      </c>
      <c r="O81" s="82">
        <v>3</v>
      </c>
      <c r="P81" s="85">
        <v>31302.12</v>
      </c>
      <c r="Q81" s="83" t="s">
        <v>13</v>
      </c>
      <c r="R81" s="83" t="s">
        <v>10</v>
      </c>
      <c r="S81" s="83" t="s">
        <v>10</v>
      </c>
      <c r="T81" s="82" t="s">
        <v>121</v>
      </c>
      <c r="U81" s="82" t="s">
        <v>20</v>
      </c>
      <c r="AC81" s="11" t="str">
        <f t="shared" si="32"/>
        <v>M988804</v>
      </c>
      <c r="AD81" s="11" t="str">
        <f t="shared" si="33"/>
        <v>Contribuciones Seg. Social</v>
      </c>
      <c r="AE81" s="11" t="str">
        <f t="shared" si="34"/>
        <v>Declaración Jurada</v>
      </c>
      <c r="AF81" s="11" t="str">
        <f t="shared" si="35"/>
        <v>Declaración Jurada</v>
      </c>
      <c r="AG81" s="11">
        <f t="shared" si="36"/>
        <v>174363.61</v>
      </c>
      <c r="AH81" s="11">
        <f t="shared" si="37"/>
        <v>0</v>
      </c>
      <c r="AI81" s="11">
        <f t="shared" si="38"/>
        <v>174363.61</v>
      </c>
      <c r="AJ81" s="11">
        <f t="shared" si="39"/>
        <v>2019</v>
      </c>
      <c r="AK81" s="11">
        <f t="shared" si="40"/>
        <v>10</v>
      </c>
      <c r="AN81" s="11" t="str">
        <f t="shared" si="43"/>
        <v>2019/10</v>
      </c>
      <c r="AO81" s="11" t="str">
        <f t="shared" si="44"/>
        <v>2019/10 Contribuciones Seg. Social</v>
      </c>
      <c r="AP81" s="11">
        <f t="shared" si="45"/>
        <v>174363.61</v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128</v>
      </c>
      <c r="B82" s="82">
        <v>2019</v>
      </c>
      <c r="C82" s="82">
        <v>10</v>
      </c>
      <c r="D82" s="82"/>
      <c r="E82" s="83" t="s">
        <v>14</v>
      </c>
      <c r="F82" s="83" t="s">
        <v>10</v>
      </c>
      <c r="G82" s="83" t="s">
        <v>11</v>
      </c>
      <c r="H82" s="84">
        <v>43979</v>
      </c>
      <c r="I82" s="85">
        <v>42466.84</v>
      </c>
      <c r="J82" s="85">
        <v>25030.48</v>
      </c>
      <c r="K82" s="85">
        <v>17436.36</v>
      </c>
      <c r="N82" s="3" t="s">
        <v>120</v>
      </c>
      <c r="O82" s="82">
        <v>3</v>
      </c>
      <c r="P82" s="85">
        <v>33917.589999999997</v>
      </c>
      <c r="Q82" s="83" t="s">
        <v>14</v>
      </c>
      <c r="R82" s="83" t="s">
        <v>10</v>
      </c>
      <c r="S82" s="83" t="s">
        <v>10</v>
      </c>
      <c r="T82" s="82" t="s">
        <v>121</v>
      </c>
      <c r="U82" s="82" t="s">
        <v>20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>M529053</v>
      </c>
      <c r="AU82" s="11">
        <f t="shared" si="47"/>
        <v>3</v>
      </c>
      <c r="AV82" s="11">
        <f t="shared" si="48"/>
        <v>33917.589999999997</v>
      </c>
      <c r="AW82" s="11" t="str">
        <f t="shared" si="49"/>
        <v>2019/12</v>
      </c>
      <c r="AX82" s="11" t="str">
        <f t="shared" si="51"/>
        <v>2019/12 Contribuciones Seg. Social</v>
      </c>
      <c r="AY82" s="11">
        <f t="shared" si="41"/>
        <v>98912.04</v>
      </c>
      <c r="AZ82" s="11">
        <f t="shared" si="42"/>
        <v>0.34290658649846872</v>
      </c>
      <c r="BA82" s="11" t="str">
        <f t="shared" si="52"/>
        <v>M529053 3</v>
      </c>
      <c r="BB82" s="11">
        <f>IFERROR(IF(AW82="","",VLOOKUP(AW82,SUSS!R:S,2,FALSE)),AY82*SUSS!$M$2)</f>
        <v>11869.444799999999</v>
      </c>
      <c r="BC82" s="11">
        <f t="shared" si="50"/>
        <v>4070.1107999999995</v>
      </c>
    </row>
    <row r="83" spans="1:55" ht="20.100000000000001" customHeight="1" thickBot="1">
      <c r="A83" s="3" t="s">
        <v>131</v>
      </c>
      <c r="B83" s="89" t="s">
        <v>12</v>
      </c>
      <c r="C83"/>
      <c r="D83"/>
      <c r="E83"/>
      <c r="F83"/>
      <c r="G83"/>
      <c r="H83"/>
      <c r="I83"/>
      <c r="J83"/>
      <c r="K83"/>
      <c r="N83" s="3" t="s">
        <v>120</v>
      </c>
      <c r="O83" s="82">
        <v>4</v>
      </c>
      <c r="P83" s="85">
        <v>34901.199999999997</v>
      </c>
      <c r="Q83" s="83" t="s">
        <v>14</v>
      </c>
      <c r="R83" s="83" t="s">
        <v>10</v>
      </c>
      <c r="S83" s="83" t="s">
        <v>10</v>
      </c>
      <c r="T83" s="82" t="s">
        <v>121</v>
      </c>
      <c r="U83" s="82" t="s">
        <v>99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>M529053</v>
      </c>
      <c r="AU83" s="11">
        <f t="shared" si="47"/>
        <v>4</v>
      </c>
      <c r="AV83" s="11">
        <f t="shared" si="48"/>
        <v>34901.199999999997</v>
      </c>
      <c r="AW83" s="11" t="str">
        <f t="shared" si="49"/>
        <v>2019/12</v>
      </c>
      <c r="AX83" s="11" t="str">
        <f t="shared" si="51"/>
        <v>2019/12 Contribuciones Seg. Social</v>
      </c>
      <c r="AY83" s="11">
        <f t="shared" si="41"/>
        <v>98912.04</v>
      </c>
      <c r="AZ83" s="11">
        <f t="shared" si="42"/>
        <v>0.35285087639482515</v>
      </c>
      <c r="BA83" s="11" t="str">
        <f t="shared" si="52"/>
        <v>M529053 4</v>
      </c>
      <c r="BB83" s="11">
        <f>IFERROR(IF(AW83="","",VLOOKUP(AW83,SUSS!R:S,2,FALSE)),AY83*SUSS!$M$2)</f>
        <v>11869.444799999999</v>
      </c>
      <c r="BC83" s="11">
        <f t="shared" si="50"/>
        <v>4188.1440000000002</v>
      </c>
    </row>
    <row r="84" spans="1:55" ht="20.100000000000001" customHeight="1" thickBot="1">
      <c r="A84" s="3" t="s">
        <v>131</v>
      </c>
      <c r="B84" s="87" t="s">
        <v>0</v>
      </c>
      <c r="C84" s="87" t="s">
        <v>1</v>
      </c>
      <c r="D84" s="87" t="s">
        <v>2</v>
      </c>
      <c r="E84" s="87" t="s">
        <v>3</v>
      </c>
      <c r="F84" s="87" t="s">
        <v>4</v>
      </c>
      <c r="G84" s="87" t="s">
        <v>5</v>
      </c>
      <c r="H84" s="87" t="s">
        <v>6</v>
      </c>
      <c r="I84" s="87" t="s">
        <v>7</v>
      </c>
      <c r="J84" s="87" t="s">
        <v>8</v>
      </c>
      <c r="K84" s="87" t="s">
        <v>9</v>
      </c>
      <c r="N84" s="3" t="s">
        <v>120</v>
      </c>
      <c r="O84" s="82">
        <v>4</v>
      </c>
      <c r="P84" s="85">
        <v>32209.88</v>
      </c>
      <c r="Q84" s="83" t="s">
        <v>13</v>
      </c>
      <c r="R84" s="83" t="s">
        <v>10</v>
      </c>
      <c r="S84" s="83" t="s">
        <v>10</v>
      </c>
      <c r="T84" s="82" t="s">
        <v>121</v>
      </c>
      <c r="U84" s="82" t="s">
        <v>99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131</v>
      </c>
      <c r="B85" s="77">
        <v>2020</v>
      </c>
      <c r="C85" s="77">
        <v>3</v>
      </c>
      <c r="D85" s="77"/>
      <c r="E85" s="78" t="s">
        <v>14</v>
      </c>
      <c r="F85" s="78" t="s">
        <v>132</v>
      </c>
      <c r="G85" s="78" t="s">
        <v>10</v>
      </c>
      <c r="H85" s="79">
        <v>43999</v>
      </c>
      <c r="I85" s="80">
        <v>122150.86</v>
      </c>
      <c r="J85" s="81">
        <v>0</v>
      </c>
      <c r="K85" s="80">
        <v>122150.86</v>
      </c>
      <c r="N85" s="3" t="s">
        <v>120</v>
      </c>
      <c r="O85" s="82">
        <v>5</v>
      </c>
      <c r="P85" s="85">
        <v>35913.339999999997</v>
      </c>
      <c r="Q85" s="83" t="s">
        <v>14</v>
      </c>
      <c r="R85" s="83" t="s">
        <v>10</v>
      </c>
      <c r="S85" s="83" t="s">
        <v>10</v>
      </c>
      <c r="T85" s="82" t="s">
        <v>121</v>
      </c>
      <c r="U85" s="82" t="s">
        <v>99</v>
      </c>
      <c r="AC85" s="11" t="str">
        <f t="shared" si="32"/>
        <v>N103917</v>
      </c>
      <c r="AD85" s="11" t="str">
        <f t="shared" si="33"/>
        <v>Contribuciones Seg. Social</v>
      </c>
      <c r="AE85" s="11" t="str">
        <f t="shared" si="34"/>
        <v>Dj Seg. Soc. Sipa Dto. 332</v>
      </c>
      <c r="AF85" s="11" t="str">
        <f t="shared" si="35"/>
        <v>Declaración Jurada</v>
      </c>
      <c r="AG85" s="11">
        <f t="shared" si="36"/>
        <v>122150.86</v>
      </c>
      <c r="AH85" s="11">
        <f t="shared" si="37"/>
        <v>0</v>
      </c>
      <c r="AI85" s="11">
        <f t="shared" si="38"/>
        <v>122150.86</v>
      </c>
      <c r="AJ85" s="11">
        <f t="shared" si="39"/>
        <v>2020</v>
      </c>
      <c r="AK85" s="11">
        <f t="shared" si="40"/>
        <v>3</v>
      </c>
      <c r="AN85" s="11" t="str">
        <f t="shared" si="43"/>
        <v xml:space="preserve">2020/3 </v>
      </c>
      <c r="AO85" s="11" t="str">
        <f t="shared" si="44"/>
        <v>2020/3 Contribuciones Seg. Social</v>
      </c>
      <c r="AP85" s="11">
        <f t="shared" si="45"/>
        <v>122150.86</v>
      </c>
      <c r="AT85" s="11" t="str">
        <f t="shared" si="46"/>
        <v>M529053</v>
      </c>
      <c r="AU85" s="11">
        <f t="shared" si="47"/>
        <v>5</v>
      </c>
      <c r="AV85" s="11">
        <f t="shared" si="48"/>
        <v>35913.339999999997</v>
      </c>
      <c r="AW85" s="11" t="str">
        <f t="shared" si="49"/>
        <v>2019/12</v>
      </c>
      <c r="AX85" s="11" t="str">
        <f t="shared" si="51"/>
        <v>2019/12 Contribuciones Seg. Social</v>
      </c>
      <c r="AY85" s="11">
        <f t="shared" si="41"/>
        <v>98912.04</v>
      </c>
      <c r="AZ85" s="11">
        <f t="shared" si="42"/>
        <v>0.36308360438223697</v>
      </c>
      <c r="BA85" s="11" t="str">
        <f t="shared" si="52"/>
        <v>M529053 5</v>
      </c>
      <c r="BB85" s="11">
        <f>IFERROR(IF(AW85="","",VLOOKUP(AW85,SUSS!R:S,2,FALSE)),AY85*SUSS!$M$2)</f>
        <v>11869.444799999999</v>
      </c>
      <c r="BC85" s="11">
        <f t="shared" si="50"/>
        <v>4309.6007999999993</v>
      </c>
    </row>
    <row r="86" spans="1:55" ht="20.100000000000001" customHeight="1" thickBot="1">
      <c r="A86" s="3" t="s">
        <v>131</v>
      </c>
      <c r="B86" s="82">
        <v>2020</v>
      </c>
      <c r="C86" s="82">
        <v>3</v>
      </c>
      <c r="D86" s="82"/>
      <c r="E86" s="83" t="s">
        <v>14</v>
      </c>
      <c r="F86" s="83" t="s">
        <v>132</v>
      </c>
      <c r="G86" s="83" t="s">
        <v>11</v>
      </c>
      <c r="H86" s="84">
        <v>44000</v>
      </c>
      <c r="I86" s="86">
        <v>101.79</v>
      </c>
      <c r="J86" s="86">
        <v>0</v>
      </c>
      <c r="K86" s="86">
        <v>101.79</v>
      </c>
      <c r="N86" s="3" t="s">
        <v>120</v>
      </c>
      <c r="O86" s="82">
        <v>5</v>
      </c>
      <c r="P86" s="85">
        <v>33143.96</v>
      </c>
      <c r="Q86" s="83" t="s">
        <v>13</v>
      </c>
      <c r="R86" s="83" t="s">
        <v>10</v>
      </c>
      <c r="S86" s="83" t="s">
        <v>10</v>
      </c>
      <c r="T86" s="82" t="s">
        <v>121</v>
      </c>
      <c r="U86" s="82" t="s">
        <v>99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134</v>
      </c>
      <c r="B87" s="89" t="s">
        <v>12</v>
      </c>
      <c r="C87"/>
      <c r="D87"/>
      <c r="E87"/>
      <c r="F87"/>
      <c r="G87"/>
      <c r="H87"/>
      <c r="I87"/>
      <c r="J87"/>
      <c r="K87"/>
      <c r="N87" s="3" t="s">
        <v>120</v>
      </c>
      <c r="O87" s="82">
        <v>6</v>
      </c>
      <c r="P87" s="85">
        <v>36954.82</v>
      </c>
      <c r="Q87" s="83" t="s">
        <v>14</v>
      </c>
      <c r="R87" s="83" t="s">
        <v>10</v>
      </c>
      <c r="S87" s="83" t="s">
        <v>10</v>
      </c>
      <c r="T87" s="82" t="s">
        <v>121</v>
      </c>
      <c r="U87" s="82" t="s">
        <v>99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M529053</v>
      </c>
      <c r="AU87" s="11">
        <f t="shared" si="47"/>
        <v>6</v>
      </c>
      <c r="AV87" s="11">
        <f t="shared" si="48"/>
        <v>36954.82</v>
      </c>
      <c r="AW87" s="11" t="str">
        <f t="shared" si="49"/>
        <v>2019/12</v>
      </c>
      <c r="AX87" s="11" t="str">
        <f t="shared" si="51"/>
        <v>2019/12 Contribuciones Seg. Social</v>
      </c>
      <c r="AY87" s="11">
        <f t="shared" si="41"/>
        <v>98912.04</v>
      </c>
      <c r="AZ87" s="11">
        <f t="shared" si="42"/>
        <v>0.37361295955477214</v>
      </c>
      <c r="BA87" s="11" t="str">
        <f t="shared" si="52"/>
        <v>M529053 6</v>
      </c>
      <c r="BB87" s="11">
        <f>IFERROR(IF(AW87="","",VLOOKUP(AW87,SUSS!R:S,2,FALSE)),AY87*SUSS!$M$2)</f>
        <v>11869.444799999999</v>
      </c>
      <c r="BC87" s="11">
        <f t="shared" si="50"/>
        <v>4434.5784000000003</v>
      </c>
    </row>
    <row r="88" spans="1:55" ht="20.100000000000001" customHeight="1" thickBot="1">
      <c r="A88" s="3" t="s">
        <v>134</v>
      </c>
      <c r="B88" s="87" t="s">
        <v>0</v>
      </c>
      <c r="C88" s="87" t="s">
        <v>1</v>
      </c>
      <c r="D88" s="87" t="s">
        <v>2</v>
      </c>
      <c r="E88" s="87" t="s">
        <v>3</v>
      </c>
      <c r="F88" s="87" t="s">
        <v>4</v>
      </c>
      <c r="G88" s="87" t="s">
        <v>5</v>
      </c>
      <c r="H88" s="87" t="s">
        <v>6</v>
      </c>
      <c r="I88" s="87" t="s">
        <v>7</v>
      </c>
      <c r="J88" s="87" t="s">
        <v>8</v>
      </c>
      <c r="K88" s="87" t="s">
        <v>9</v>
      </c>
      <c r="N88" s="3" t="s">
        <v>120</v>
      </c>
      <c r="O88" s="82">
        <v>6</v>
      </c>
      <c r="P88" s="85">
        <v>34105.14</v>
      </c>
      <c r="Q88" s="83" t="s">
        <v>13</v>
      </c>
      <c r="R88" s="83" t="s">
        <v>10</v>
      </c>
      <c r="S88" s="83" t="s">
        <v>10</v>
      </c>
      <c r="T88" s="82" t="s">
        <v>121</v>
      </c>
      <c r="U88" s="82" t="s">
        <v>99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134</v>
      </c>
      <c r="B89" s="82">
        <v>2019</v>
      </c>
      <c r="C89" s="82">
        <v>9</v>
      </c>
      <c r="D89" s="82"/>
      <c r="E89" s="83" t="s">
        <v>14</v>
      </c>
      <c r="F89" s="83" t="s">
        <v>10</v>
      </c>
      <c r="G89" s="83" t="s">
        <v>11</v>
      </c>
      <c r="H89" s="84">
        <v>43748</v>
      </c>
      <c r="I89" s="85">
        <v>10039.75</v>
      </c>
      <c r="J89" s="86">
        <v>0</v>
      </c>
      <c r="K89" s="85">
        <v>10039.75</v>
      </c>
      <c r="N89" s="3" t="s">
        <v>120</v>
      </c>
      <c r="O89" s="82">
        <v>7</v>
      </c>
      <c r="P89" s="85">
        <v>38026.51</v>
      </c>
      <c r="Q89" s="83" t="s">
        <v>14</v>
      </c>
      <c r="R89" s="83" t="s">
        <v>10</v>
      </c>
      <c r="S89" s="83" t="s">
        <v>10</v>
      </c>
      <c r="T89" s="82" t="s">
        <v>121</v>
      </c>
      <c r="U89" s="82" t="s">
        <v>99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M529053</v>
      </c>
      <c r="AU89" s="11">
        <f t="shared" si="47"/>
        <v>7</v>
      </c>
      <c r="AV89" s="11">
        <f t="shared" si="48"/>
        <v>38026.51</v>
      </c>
      <c r="AW89" s="11" t="str">
        <f t="shared" si="49"/>
        <v>2019/12</v>
      </c>
      <c r="AX89" s="11" t="str">
        <f t="shared" si="51"/>
        <v>2019/12 Contribuciones Seg. Social</v>
      </c>
      <c r="AY89" s="11">
        <f t="shared" si="41"/>
        <v>98912.04</v>
      </c>
      <c r="AZ89" s="11">
        <f t="shared" si="42"/>
        <v>0.38444773760605894</v>
      </c>
      <c r="BA89" s="11" t="str">
        <f t="shared" si="52"/>
        <v>M529053 7</v>
      </c>
      <c r="BB89" s="11">
        <f>IFERROR(IF(AW89="","",VLOOKUP(AW89,SUSS!R:S,2,FALSE)),AY89*SUSS!$M$2)</f>
        <v>11869.444799999999</v>
      </c>
      <c r="BC89" s="11">
        <f t="shared" si="50"/>
        <v>4563.1812</v>
      </c>
    </row>
    <row r="90" spans="1:55" ht="20.100000000000001" customHeight="1" thickBot="1">
      <c r="A90" s="3" t="s">
        <v>135</v>
      </c>
      <c r="B90" s="89" t="s">
        <v>12</v>
      </c>
      <c r="C90"/>
      <c r="D90"/>
      <c r="E90"/>
      <c r="F90"/>
      <c r="G90"/>
      <c r="H90"/>
      <c r="I90"/>
      <c r="J90"/>
      <c r="K90"/>
      <c r="N90" s="3" t="s">
        <v>120</v>
      </c>
      <c r="O90" s="82">
        <v>7</v>
      </c>
      <c r="P90" s="85">
        <v>35094.18</v>
      </c>
      <c r="Q90" s="83" t="s">
        <v>13</v>
      </c>
      <c r="R90" s="83" t="s">
        <v>10</v>
      </c>
      <c r="S90" s="83" t="s">
        <v>10</v>
      </c>
      <c r="T90" s="82" t="s">
        <v>121</v>
      </c>
      <c r="U90" s="82" t="s">
        <v>99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135</v>
      </c>
      <c r="B91" s="87" t="s">
        <v>0</v>
      </c>
      <c r="C91" s="87" t="s">
        <v>1</v>
      </c>
      <c r="D91" s="87" t="s">
        <v>2</v>
      </c>
      <c r="E91" s="87" t="s">
        <v>3</v>
      </c>
      <c r="F91" s="87" t="s">
        <v>4</v>
      </c>
      <c r="G91" s="87" t="s">
        <v>5</v>
      </c>
      <c r="H91" s="87" t="s">
        <v>6</v>
      </c>
      <c r="I91" s="87" t="s">
        <v>7</v>
      </c>
      <c r="J91" s="87" t="s">
        <v>8</v>
      </c>
      <c r="K91" s="87" t="s">
        <v>9</v>
      </c>
      <c r="N91" s="3" t="s">
        <v>120</v>
      </c>
      <c r="O91" s="82">
        <v>8</v>
      </c>
      <c r="P91" s="85">
        <v>28778.99</v>
      </c>
      <c r="Q91" s="83" t="s">
        <v>13</v>
      </c>
      <c r="R91" s="83" t="s">
        <v>10</v>
      </c>
      <c r="S91" s="83" t="s">
        <v>10</v>
      </c>
      <c r="T91" s="82" t="s">
        <v>121</v>
      </c>
      <c r="U91" s="82" t="s">
        <v>99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135</v>
      </c>
      <c r="B92" s="77">
        <v>2019</v>
      </c>
      <c r="C92" s="77">
        <v>12</v>
      </c>
      <c r="D92" s="77"/>
      <c r="E92" s="78" t="s">
        <v>13</v>
      </c>
      <c r="F92" s="78" t="s">
        <v>10</v>
      </c>
      <c r="G92" s="78" t="s">
        <v>10</v>
      </c>
      <c r="H92" s="79">
        <v>43840</v>
      </c>
      <c r="I92" s="80">
        <v>254616.83</v>
      </c>
      <c r="J92" s="80">
        <v>91284.68</v>
      </c>
      <c r="K92" s="80">
        <v>163332.15</v>
      </c>
      <c r="N92" s="3" t="s">
        <v>120</v>
      </c>
      <c r="O92" s="82">
        <v>8</v>
      </c>
      <c r="P92" s="85">
        <v>31183.65</v>
      </c>
      <c r="Q92" s="83" t="s">
        <v>14</v>
      </c>
      <c r="R92" s="83" t="s">
        <v>10</v>
      </c>
      <c r="S92" s="83" t="s">
        <v>10</v>
      </c>
      <c r="T92" s="82" t="s">
        <v>121</v>
      </c>
      <c r="U92" s="82" t="s">
        <v>99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>M529053</v>
      </c>
      <c r="AU92" s="11">
        <f t="shared" si="47"/>
        <v>8</v>
      </c>
      <c r="AV92" s="11">
        <f t="shared" si="48"/>
        <v>31183.65</v>
      </c>
      <c r="AW92" s="11" t="str">
        <f t="shared" si="49"/>
        <v>2019/12</v>
      </c>
      <c r="AX92" s="11" t="str">
        <f t="shared" si="51"/>
        <v>2019/12 Contribuciones Seg. Social</v>
      </c>
      <c r="AY92" s="11">
        <f t="shared" si="41"/>
        <v>98912.04</v>
      </c>
      <c r="AZ92" s="11">
        <f t="shared" si="42"/>
        <v>0.31526647312096689</v>
      </c>
      <c r="BA92" s="11" t="str">
        <f t="shared" si="52"/>
        <v>M529053 8</v>
      </c>
      <c r="BB92" s="11">
        <f>IFERROR(IF(AW92="","",VLOOKUP(AW92,SUSS!R:S,2,FALSE)),AY92*SUSS!$M$2)</f>
        <v>11869.444799999999</v>
      </c>
      <c r="BC92" s="11">
        <f t="shared" si="50"/>
        <v>3742.038</v>
      </c>
    </row>
    <row r="93" spans="1:55" ht="20.100000000000001" customHeight="1" thickBot="1">
      <c r="A93" s="3" t="s">
        <v>135</v>
      </c>
      <c r="B93" s="82">
        <v>2019</v>
      </c>
      <c r="C93" s="82">
        <v>12</v>
      </c>
      <c r="D93" s="82"/>
      <c r="E93" s="83" t="s">
        <v>13</v>
      </c>
      <c r="F93" s="83" t="s">
        <v>10</v>
      </c>
      <c r="G93" s="83" t="s">
        <v>11</v>
      </c>
      <c r="H93" s="84">
        <v>43864</v>
      </c>
      <c r="I93" s="85">
        <v>2629</v>
      </c>
      <c r="J93" s="85">
        <v>2629</v>
      </c>
      <c r="K93" s="86">
        <v>0</v>
      </c>
      <c r="N93" s="3" t="s">
        <v>120</v>
      </c>
      <c r="O93" s="82">
        <v>8</v>
      </c>
      <c r="P93" s="85">
        <v>7945.68</v>
      </c>
      <c r="Q93" s="83" t="s">
        <v>14</v>
      </c>
      <c r="R93" s="83" t="s">
        <v>10</v>
      </c>
      <c r="S93" s="83" t="s">
        <v>11</v>
      </c>
      <c r="T93" s="82" t="s">
        <v>121</v>
      </c>
      <c r="U93" s="82" t="s">
        <v>99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>M529053</v>
      </c>
      <c r="AU93" s="11">
        <f t="shared" si="47"/>
        <v>8</v>
      </c>
      <c r="AV93" s="11">
        <f t="shared" si="48"/>
        <v>7945.68</v>
      </c>
      <c r="AW93" s="11" t="str">
        <f t="shared" si="49"/>
        <v>2019/12</v>
      </c>
      <c r="AX93" s="11" t="str">
        <f t="shared" si="51"/>
        <v>2019/12 Contribuciones Seg. Social</v>
      </c>
      <c r="AY93" s="11">
        <f t="shared" si="41"/>
        <v>98912.04</v>
      </c>
      <c r="AZ93" s="11">
        <f t="shared" si="42"/>
        <v>8.0330766608392681E-2</v>
      </c>
      <c r="BA93" s="11" t="str">
        <f t="shared" si="52"/>
        <v>M529053 8</v>
      </c>
      <c r="BB93" s="11">
        <f>IFERROR(IF(AW93="","",VLOOKUP(AW93,SUSS!R:S,2,FALSE)),AY93*SUSS!$M$2)</f>
        <v>11869.444799999999</v>
      </c>
      <c r="BC93" s="11">
        <f t="shared" si="50"/>
        <v>953.48160000000007</v>
      </c>
    </row>
    <row r="94" spans="1:55" ht="20.100000000000001" customHeight="1" thickBot="1">
      <c r="A94" s="3" t="s">
        <v>135</v>
      </c>
      <c r="B94" s="82">
        <v>2019</v>
      </c>
      <c r="C94" s="82">
        <v>12</v>
      </c>
      <c r="D94" s="82"/>
      <c r="E94" s="83" t="s">
        <v>13</v>
      </c>
      <c r="F94" s="83" t="s">
        <v>10</v>
      </c>
      <c r="G94" s="83" t="s">
        <v>11</v>
      </c>
      <c r="H94" s="84">
        <v>43864</v>
      </c>
      <c r="I94" s="85">
        <v>4703.97</v>
      </c>
      <c r="J94" s="86">
        <v>0</v>
      </c>
      <c r="K94" s="85">
        <v>4703.97</v>
      </c>
      <c r="N94" s="3" t="s">
        <v>120</v>
      </c>
      <c r="O94" s="82">
        <v>8</v>
      </c>
      <c r="P94" s="85">
        <v>7332.96</v>
      </c>
      <c r="Q94" s="83" t="s">
        <v>13</v>
      </c>
      <c r="R94" s="83" t="s">
        <v>10</v>
      </c>
      <c r="S94" s="83" t="s">
        <v>11</v>
      </c>
      <c r="T94" s="82" t="s">
        <v>121</v>
      </c>
      <c r="U94" s="82" t="s">
        <v>99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135</v>
      </c>
      <c r="B95" s="82">
        <v>2019</v>
      </c>
      <c r="C95" s="82">
        <v>12</v>
      </c>
      <c r="D95" s="82"/>
      <c r="E95" s="83" t="s">
        <v>14</v>
      </c>
      <c r="F95" s="83" t="s">
        <v>10</v>
      </c>
      <c r="G95" s="83" t="s">
        <v>10</v>
      </c>
      <c r="H95" s="84">
        <v>43840</v>
      </c>
      <c r="I95" s="85">
        <v>275891.56</v>
      </c>
      <c r="J95" s="85">
        <v>98912.04</v>
      </c>
      <c r="K95" s="85">
        <v>176979.52</v>
      </c>
      <c r="N95" s="3" t="s">
        <v>125</v>
      </c>
      <c r="O95" s="89" t="s">
        <v>22</v>
      </c>
      <c r="P95"/>
      <c r="Q95"/>
      <c r="R95"/>
      <c r="S95"/>
      <c r="T95"/>
      <c r="U95"/>
      <c r="AC95" s="11" t="str">
        <f t="shared" si="53"/>
        <v>N705367</v>
      </c>
      <c r="AD95" s="11" t="str">
        <f t="shared" si="54"/>
        <v>Contribuciones Seg. Social</v>
      </c>
      <c r="AE95" s="11" t="str">
        <f t="shared" si="55"/>
        <v>Declaración Jurada</v>
      </c>
      <c r="AF95" s="11" t="str">
        <f t="shared" si="56"/>
        <v>Declaración Jurada</v>
      </c>
      <c r="AG95" s="11">
        <f t="shared" si="57"/>
        <v>275891.56</v>
      </c>
      <c r="AH95" s="11">
        <f t="shared" si="58"/>
        <v>98912.04</v>
      </c>
      <c r="AI95" s="11">
        <f t="shared" si="59"/>
        <v>176979.52</v>
      </c>
      <c r="AJ95" s="11">
        <f t="shared" si="60"/>
        <v>2019</v>
      </c>
      <c r="AK95" s="11">
        <f t="shared" si="61"/>
        <v>12</v>
      </c>
      <c r="AN95" s="11" t="str">
        <f t="shared" si="62"/>
        <v>2019/12</v>
      </c>
      <c r="AO95" s="11" t="str">
        <f t="shared" si="63"/>
        <v>2019/12 Contribuciones Seg. Social</v>
      </c>
      <c r="AP95" s="11">
        <f t="shared" si="64"/>
        <v>176979.52</v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135</v>
      </c>
      <c r="B96" s="82">
        <v>2019</v>
      </c>
      <c r="C96" s="82">
        <v>12</v>
      </c>
      <c r="D96" s="82"/>
      <c r="E96" s="83" t="s">
        <v>14</v>
      </c>
      <c r="F96" s="83" t="s">
        <v>10</v>
      </c>
      <c r="G96" s="83" t="s">
        <v>11</v>
      </c>
      <c r="H96" s="84">
        <v>43864</v>
      </c>
      <c r="I96" s="85">
        <v>2848.67</v>
      </c>
      <c r="J96" s="85">
        <v>2848.67</v>
      </c>
      <c r="K96" s="86">
        <v>0</v>
      </c>
      <c r="N96" s="3" t="s">
        <v>125</v>
      </c>
      <c r="O96" s="87" t="s">
        <v>16</v>
      </c>
      <c r="P96" s="87" t="s">
        <v>17</v>
      </c>
      <c r="Q96" s="87" t="s">
        <v>3</v>
      </c>
      <c r="R96" s="87" t="s">
        <v>4</v>
      </c>
      <c r="S96" s="87" t="s">
        <v>5</v>
      </c>
      <c r="T96" s="87" t="s">
        <v>18</v>
      </c>
      <c r="U96" s="87" t="s">
        <v>19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135</v>
      </c>
      <c r="B97" s="82">
        <v>2019</v>
      </c>
      <c r="C97" s="82">
        <v>12</v>
      </c>
      <c r="D97" s="82"/>
      <c r="E97" s="83" t="s">
        <v>14</v>
      </c>
      <c r="F97" s="83" t="s">
        <v>10</v>
      </c>
      <c r="G97" s="83" t="s">
        <v>11</v>
      </c>
      <c r="H97" s="84">
        <v>43864</v>
      </c>
      <c r="I97" s="85">
        <v>5097.01</v>
      </c>
      <c r="J97" s="86">
        <v>0</v>
      </c>
      <c r="K97" s="85">
        <v>5097.01</v>
      </c>
      <c r="N97" s="3" t="s">
        <v>125</v>
      </c>
      <c r="O97" s="77">
        <v>1</v>
      </c>
      <c r="P97" s="81">
        <v>50.18</v>
      </c>
      <c r="Q97" s="78" t="s">
        <v>37</v>
      </c>
      <c r="R97" s="78" t="s">
        <v>10</v>
      </c>
      <c r="S97" s="78" t="s">
        <v>10</v>
      </c>
      <c r="T97" s="77" t="s">
        <v>100</v>
      </c>
      <c r="U97" s="77" t="s">
        <v>20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137</v>
      </c>
      <c r="B98" s="89" t="s">
        <v>94</v>
      </c>
      <c r="C98"/>
      <c r="D98"/>
      <c r="E98"/>
      <c r="F98"/>
      <c r="G98"/>
      <c r="H98"/>
      <c r="I98"/>
      <c r="J98"/>
      <c r="K98"/>
      <c r="N98" s="3" t="s">
        <v>125</v>
      </c>
      <c r="O98" s="82">
        <v>1</v>
      </c>
      <c r="P98" s="85">
        <v>13919.38</v>
      </c>
      <c r="Q98" s="83" t="s">
        <v>14</v>
      </c>
      <c r="R98" s="83" t="s">
        <v>10</v>
      </c>
      <c r="S98" s="83" t="s">
        <v>10</v>
      </c>
      <c r="T98" s="82" t="s">
        <v>38</v>
      </c>
      <c r="U98" s="82" t="s">
        <v>20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M662507</v>
      </c>
      <c r="AU98" s="11">
        <f t="shared" si="66"/>
        <v>1</v>
      </c>
      <c r="AV98" s="11">
        <f t="shared" si="67"/>
        <v>13919.38</v>
      </c>
      <c r="AW98" s="11" t="str">
        <f t="shared" si="68"/>
        <v>2019/6</v>
      </c>
      <c r="AX98" s="11" t="str">
        <f t="shared" si="69"/>
        <v>2019/6 Contribuciones Seg. Social</v>
      </c>
      <c r="AY98" s="11">
        <f t="shared" si="41"/>
        <v>83161.990000000005</v>
      </c>
      <c r="AZ98" s="11">
        <f t="shared" si="70"/>
        <v>0.16737670659396195</v>
      </c>
      <c r="BA98" s="11" t="str">
        <f t="shared" si="52"/>
        <v>M662507 1</v>
      </c>
      <c r="BB98" s="11">
        <f>IFERROR(IF(AW98="","",VLOOKUP(AW98,SUSS!R:S,2,FALSE)),AY98*SUSS!$M$2)</f>
        <v>9979.4387999999999</v>
      </c>
      <c r="BC98" s="11">
        <f t="shared" si="50"/>
        <v>1670.3255999999997</v>
      </c>
    </row>
    <row r="99" spans="1:55" ht="20.100000000000001" customHeight="1" thickBot="1">
      <c r="A99" s="3" t="s">
        <v>137</v>
      </c>
      <c r="B99" s="87" t="s">
        <v>0</v>
      </c>
      <c r="C99" s="87" t="s">
        <v>1</v>
      </c>
      <c r="D99" s="87" t="s">
        <v>2</v>
      </c>
      <c r="E99" s="87" t="s">
        <v>3</v>
      </c>
      <c r="F99" s="87" t="s">
        <v>4</v>
      </c>
      <c r="G99" s="87" t="s">
        <v>5</v>
      </c>
      <c r="H99" s="87" t="s">
        <v>6</v>
      </c>
      <c r="I99" s="87" t="s">
        <v>7</v>
      </c>
      <c r="J99" s="87" t="s">
        <v>8</v>
      </c>
      <c r="K99" s="87" t="s">
        <v>9</v>
      </c>
      <c r="N99" s="3" t="s">
        <v>125</v>
      </c>
      <c r="O99" s="82">
        <v>1</v>
      </c>
      <c r="P99" s="85">
        <v>7771.76</v>
      </c>
      <c r="Q99" s="83" t="s">
        <v>13</v>
      </c>
      <c r="R99" s="83" t="s">
        <v>10</v>
      </c>
      <c r="S99" s="83" t="s">
        <v>10</v>
      </c>
      <c r="T99" s="82" t="s">
        <v>39</v>
      </c>
      <c r="U99" s="82" t="s">
        <v>20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137</v>
      </c>
      <c r="B100" s="77">
        <v>2017</v>
      </c>
      <c r="C100" s="77"/>
      <c r="D100" s="77"/>
      <c r="E100" s="78" t="s">
        <v>37</v>
      </c>
      <c r="F100" s="78" t="s">
        <v>10</v>
      </c>
      <c r="G100" s="78" t="s">
        <v>10</v>
      </c>
      <c r="H100" s="79">
        <v>43264</v>
      </c>
      <c r="I100" s="80">
        <v>1000</v>
      </c>
      <c r="J100" s="80">
        <v>1000</v>
      </c>
      <c r="K100" s="81">
        <v>0</v>
      </c>
      <c r="N100" s="3" t="s">
        <v>125</v>
      </c>
      <c r="O100" s="82">
        <v>2</v>
      </c>
      <c r="P100" s="86">
        <v>50.18</v>
      </c>
      <c r="Q100" s="83" t="s">
        <v>37</v>
      </c>
      <c r="R100" s="83" t="s">
        <v>10</v>
      </c>
      <c r="S100" s="83" t="s">
        <v>10</v>
      </c>
      <c r="T100" s="82" t="s">
        <v>100</v>
      </c>
      <c r="U100" s="82" t="s">
        <v>20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137</v>
      </c>
      <c r="B101" s="82">
        <v>2017</v>
      </c>
      <c r="C101" s="82"/>
      <c r="D101" s="82"/>
      <c r="E101" s="83" t="s">
        <v>37</v>
      </c>
      <c r="F101" s="83" t="s">
        <v>10</v>
      </c>
      <c r="G101" s="83" t="s">
        <v>11</v>
      </c>
      <c r="H101" s="84">
        <v>43710</v>
      </c>
      <c r="I101" s="86">
        <v>516.63</v>
      </c>
      <c r="J101" s="86">
        <v>516.63</v>
      </c>
      <c r="K101" s="86">
        <v>0</v>
      </c>
      <c r="N101" s="3" t="s">
        <v>125</v>
      </c>
      <c r="O101" s="82">
        <v>2</v>
      </c>
      <c r="P101" s="85">
        <v>13919.38</v>
      </c>
      <c r="Q101" s="83" t="s">
        <v>14</v>
      </c>
      <c r="R101" s="83" t="s">
        <v>10</v>
      </c>
      <c r="S101" s="83" t="s">
        <v>10</v>
      </c>
      <c r="T101" s="82" t="s">
        <v>38</v>
      </c>
      <c r="U101" s="82" t="s">
        <v>20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>M662507</v>
      </c>
      <c r="AU101" s="11">
        <f t="shared" si="66"/>
        <v>2</v>
      </c>
      <c r="AV101" s="11">
        <f t="shared" si="67"/>
        <v>13919.38</v>
      </c>
      <c r="AW101" s="11" t="str">
        <f t="shared" si="68"/>
        <v>2019/6</v>
      </c>
      <c r="AX101" s="11" t="str">
        <f t="shared" si="69"/>
        <v>2019/6 Contribuciones Seg. Social</v>
      </c>
      <c r="AY101" s="11">
        <f t="shared" si="41"/>
        <v>83161.990000000005</v>
      </c>
      <c r="AZ101" s="11">
        <f t="shared" si="70"/>
        <v>0.16737670659396195</v>
      </c>
      <c r="BA101" s="11" t="str">
        <f t="shared" si="52"/>
        <v>M662507 2</v>
      </c>
      <c r="BB101" s="11">
        <f>IFERROR(IF(AW101="","",VLOOKUP(AW101,SUSS!R:S,2,FALSE)),AY101*SUSS!$M$2)</f>
        <v>9979.4387999999999</v>
      </c>
      <c r="BC101" s="11">
        <f t="shared" si="50"/>
        <v>1670.3255999999997</v>
      </c>
    </row>
    <row r="102" spans="1:55" ht="20.100000000000001" customHeight="1" thickBot="1">
      <c r="A102" s="3" t="s">
        <v>137</v>
      </c>
      <c r="B102" s="82">
        <v>2018</v>
      </c>
      <c r="C102" s="82"/>
      <c r="D102" s="82"/>
      <c r="E102" s="83" t="s">
        <v>37</v>
      </c>
      <c r="F102" s="83" t="s">
        <v>10</v>
      </c>
      <c r="G102" s="83" t="s">
        <v>10</v>
      </c>
      <c r="H102" s="84">
        <v>43629</v>
      </c>
      <c r="I102" s="86">
        <v>912.27</v>
      </c>
      <c r="J102" s="86">
        <v>100.36</v>
      </c>
      <c r="K102" s="86">
        <v>811.91</v>
      </c>
      <c r="N102" s="3" t="s">
        <v>125</v>
      </c>
      <c r="O102" s="82">
        <v>2</v>
      </c>
      <c r="P102" s="85">
        <v>7771.76</v>
      </c>
      <c r="Q102" s="83" t="s">
        <v>13</v>
      </c>
      <c r="R102" s="83" t="s">
        <v>10</v>
      </c>
      <c r="S102" s="83" t="s">
        <v>10</v>
      </c>
      <c r="T102" s="82" t="s">
        <v>39</v>
      </c>
      <c r="U102" s="82" t="s">
        <v>20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137</v>
      </c>
      <c r="B103" s="82">
        <v>2018</v>
      </c>
      <c r="C103" s="82"/>
      <c r="D103" s="82"/>
      <c r="E103" s="83" t="s">
        <v>37</v>
      </c>
      <c r="F103" s="83" t="s">
        <v>10</v>
      </c>
      <c r="G103" s="83" t="s">
        <v>11</v>
      </c>
      <c r="H103" s="84">
        <v>43710</v>
      </c>
      <c r="I103" s="86">
        <v>12.11</v>
      </c>
      <c r="J103" s="86">
        <v>12.11</v>
      </c>
      <c r="K103" s="86">
        <v>0</v>
      </c>
      <c r="N103" s="3" t="s">
        <v>125</v>
      </c>
      <c r="O103" s="82">
        <v>3</v>
      </c>
      <c r="P103" s="86">
        <v>50.18</v>
      </c>
      <c r="Q103" s="83" t="s">
        <v>37</v>
      </c>
      <c r="R103" s="83" t="s">
        <v>10</v>
      </c>
      <c r="S103" s="83" t="s">
        <v>10</v>
      </c>
      <c r="T103" s="82" t="s">
        <v>100</v>
      </c>
      <c r="U103" s="82" t="s">
        <v>99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137</v>
      </c>
      <c r="B104" s="82">
        <v>2018</v>
      </c>
      <c r="C104" s="82"/>
      <c r="D104" s="82"/>
      <c r="E104" s="83" t="s">
        <v>37</v>
      </c>
      <c r="F104" s="83" t="s">
        <v>10</v>
      </c>
      <c r="G104" s="83" t="s">
        <v>11</v>
      </c>
      <c r="H104" s="84">
        <v>44103</v>
      </c>
      <c r="I104" s="86">
        <v>479.83</v>
      </c>
      <c r="J104" s="86">
        <v>398.64</v>
      </c>
      <c r="K104" s="86">
        <v>81.19</v>
      </c>
      <c r="N104" s="3" t="s">
        <v>125</v>
      </c>
      <c r="O104" s="82">
        <v>3</v>
      </c>
      <c r="P104" s="85">
        <v>13919.38</v>
      </c>
      <c r="Q104" s="83" t="s">
        <v>14</v>
      </c>
      <c r="R104" s="83" t="s">
        <v>10</v>
      </c>
      <c r="S104" s="83" t="s">
        <v>10</v>
      </c>
      <c r="T104" s="82" t="s">
        <v>38</v>
      </c>
      <c r="U104" s="82" t="s">
        <v>99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>M662507</v>
      </c>
      <c r="AU104" s="11">
        <f t="shared" si="66"/>
        <v>3</v>
      </c>
      <c r="AV104" s="11">
        <f t="shared" si="67"/>
        <v>13919.38</v>
      </c>
      <c r="AW104" s="11" t="str">
        <f t="shared" si="68"/>
        <v>2019/6</v>
      </c>
      <c r="AX104" s="11" t="str">
        <f t="shared" si="69"/>
        <v>2019/6 Contribuciones Seg. Social</v>
      </c>
      <c r="AY104" s="11">
        <f t="shared" si="41"/>
        <v>83161.990000000005</v>
      </c>
      <c r="AZ104" s="11">
        <f t="shared" si="70"/>
        <v>0.16737670659396195</v>
      </c>
      <c r="BA104" s="11" t="str">
        <f t="shared" si="52"/>
        <v>M662507 3</v>
      </c>
      <c r="BB104" s="11">
        <f>IFERROR(IF(AW104="","",VLOOKUP(AW104,SUSS!R:S,2,FALSE)),AY104*SUSS!$M$2)</f>
        <v>9979.4387999999999</v>
      </c>
      <c r="BC104" s="11">
        <f t="shared" si="50"/>
        <v>1670.3255999999997</v>
      </c>
    </row>
    <row r="105" spans="1:55" ht="20.100000000000001" customHeight="1" thickBot="1">
      <c r="A105" s="3" t="s">
        <v>137</v>
      </c>
      <c r="B105" s="89" t="s">
        <v>12</v>
      </c>
      <c r="C105"/>
      <c r="D105"/>
      <c r="E105"/>
      <c r="F105"/>
      <c r="G105"/>
      <c r="H105"/>
      <c r="I105"/>
      <c r="J105"/>
      <c r="K105"/>
      <c r="N105" s="3" t="s">
        <v>125</v>
      </c>
      <c r="O105" s="82">
        <v>3</v>
      </c>
      <c r="P105" s="85">
        <v>7771.76</v>
      </c>
      <c r="Q105" s="83" t="s">
        <v>13</v>
      </c>
      <c r="R105" s="83" t="s">
        <v>10</v>
      </c>
      <c r="S105" s="83" t="s">
        <v>10</v>
      </c>
      <c r="T105" s="82" t="s">
        <v>39</v>
      </c>
      <c r="U105" s="82" t="s">
        <v>99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137</v>
      </c>
      <c r="B106" s="87" t="s">
        <v>0</v>
      </c>
      <c r="C106" s="87" t="s">
        <v>1</v>
      </c>
      <c r="D106" s="87" t="s">
        <v>2</v>
      </c>
      <c r="E106" s="87" t="s">
        <v>3</v>
      </c>
      <c r="F106" s="87" t="s">
        <v>4</v>
      </c>
      <c r="G106" s="87" t="s">
        <v>5</v>
      </c>
      <c r="H106" s="87" t="s">
        <v>6</v>
      </c>
      <c r="I106" s="87" t="s">
        <v>7</v>
      </c>
      <c r="J106" s="87" t="s">
        <v>8</v>
      </c>
      <c r="K106" s="87" t="s">
        <v>9</v>
      </c>
      <c r="N106" s="3" t="s">
        <v>125</v>
      </c>
      <c r="O106" s="82">
        <v>4</v>
      </c>
      <c r="P106" s="86">
        <v>50.18</v>
      </c>
      <c r="Q106" s="83" t="s">
        <v>37</v>
      </c>
      <c r="R106" s="83" t="s">
        <v>10</v>
      </c>
      <c r="S106" s="83" t="s">
        <v>10</v>
      </c>
      <c r="T106" s="82" t="s">
        <v>100</v>
      </c>
      <c r="U106" s="82" t="s">
        <v>99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137</v>
      </c>
      <c r="B107" s="77">
        <v>2018</v>
      </c>
      <c r="C107" s="77">
        <v>4</v>
      </c>
      <c r="D107" s="77"/>
      <c r="E107" s="78" t="s">
        <v>13</v>
      </c>
      <c r="F107" s="78" t="s">
        <v>10</v>
      </c>
      <c r="G107" s="78" t="s">
        <v>10</v>
      </c>
      <c r="H107" s="79">
        <v>43230</v>
      </c>
      <c r="I107" s="81">
        <v>326.62</v>
      </c>
      <c r="J107" s="81">
        <v>326.62</v>
      </c>
      <c r="K107" s="81">
        <v>0</v>
      </c>
      <c r="N107" s="3" t="s">
        <v>125</v>
      </c>
      <c r="O107" s="82">
        <v>4</v>
      </c>
      <c r="P107" s="85">
        <v>13919.38</v>
      </c>
      <c r="Q107" s="83" t="s">
        <v>14</v>
      </c>
      <c r="R107" s="83" t="s">
        <v>10</v>
      </c>
      <c r="S107" s="83" t="s">
        <v>10</v>
      </c>
      <c r="T107" s="82" t="s">
        <v>38</v>
      </c>
      <c r="U107" s="82" t="s">
        <v>99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M662507</v>
      </c>
      <c r="AU107" s="11">
        <f t="shared" si="66"/>
        <v>4</v>
      </c>
      <c r="AV107" s="11">
        <f t="shared" si="67"/>
        <v>13919.38</v>
      </c>
      <c r="AW107" s="11" t="str">
        <f t="shared" si="68"/>
        <v>2019/6</v>
      </c>
      <c r="AX107" s="11" t="str">
        <f t="shared" si="69"/>
        <v>2019/6 Contribuciones Seg. Social</v>
      </c>
      <c r="AY107" s="11">
        <f t="shared" si="41"/>
        <v>83161.990000000005</v>
      </c>
      <c r="AZ107" s="11">
        <f t="shared" si="70"/>
        <v>0.16737670659396195</v>
      </c>
      <c r="BA107" s="11" t="str">
        <f t="shared" si="52"/>
        <v>M662507 4</v>
      </c>
      <c r="BB107" s="11">
        <f>IFERROR(IF(AW107="","",VLOOKUP(AW107,SUSS!R:S,2,FALSE)),AY107*SUSS!$M$2)</f>
        <v>9979.4387999999999</v>
      </c>
      <c r="BC107" s="11">
        <f t="shared" si="50"/>
        <v>1670.3255999999997</v>
      </c>
    </row>
    <row r="108" spans="1:55" ht="20.100000000000001" customHeight="1" thickBot="1">
      <c r="A108" s="3" t="s">
        <v>137</v>
      </c>
      <c r="B108" s="82">
        <v>2018</v>
      </c>
      <c r="C108" s="82">
        <v>4</v>
      </c>
      <c r="D108" s="82"/>
      <c r="E108" s="83" t="s">
        <v>13</v>
      </c>
      <c r="F108" s="83" t="s">
        <v>10</v>
      </c>
      <c r="G108" s="83" t="s">
        <v>11</v>
      </c>
      <c r="H108" s="84">
        <v>43710</v>
      </c>
      <c r="I108" s="86">
        <v>179.52</v>
      </c>
      <c r="J108" s="86">
        <v>179.52</v>
      </c>
      <c r="K108" s="86">
        <v>0</v>
      </c>
      <c r="N108" s="3" t="s">
        <v>125</v>
      </c>
      <c r="O108" s="82">
        <v>4</v>
      </c>
      <c r="P108" s="85">
        <v>7771.76</v>
      </c>
      <c r="Q108" s="83" t="s">
        <v>13</v>
      </c>
      <c r="R108" s="83" t="s">
        <v>10</v>
      </c>
      <c r="S108" s="83" t="s">
        <v>10</v>
      </c>
      <c r="T108" s="82" t="s">
        <v>39</v>
      </c>
      <c r="U108" s="82" t="s">
        <v>99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137</v>
      </c>
      <c r="B109" s="82">
        <v>2018</v>
      </c>
      <c r="C109" s="82">
        <v>4</v>
      </c>
      <c r="D109" s="82"/>
      <c r="E109" s="83" t="s">
        <v>14</v>
      </c>
      <c r="F109" s="83" t="s">
        <v>10</v>
      </c>
      <c r="G109" s="83" t="s">
        <v>10</v>
      </c>
      <c r="H109" s="84">
        <v>43230</v>
      </c>
      <c r="I109" s="85">
        <v>2774.36</v>
      </c>
      <c r="J109" s="85">
        <v>2774.36</v>
      </c>
      <c r="K109" s="86">
        <v>0</v>
      </c>
      <c r="N109" s="3" t="s">
        <v>125</v>
      </c>
      <c r="O109" s="82">
        <v>5</v>
      </c>
      <c r="P109" s="86">
        <v>50.18</v>
      </c>
      <c r="Q109" s="83" t="s">
        <v>37</v>
      </c>
      <c r="R109" s="83" t="s">
        <v>10</v>
      </c>
      <c r="S109" s="83" t="s">
        <v>10</v>
      </c>
      <c r="T109" s="82" t="s">
        <v>100</v>
      </c>
      <c r="U109" s="82" t="s">
        <v>99</v>
      </c>
      <c r="AC109" s="11" t="str">
        <f t="shared" si="53"/>
        <v>N705231</v>
      </c>
      <c r="AD109" s="11" t="str">
        <f t="shared" si="54"/>
        <v>Contribuciones Seg. Social</v>
      </c>
      <c r="AE109" s="11" t="str">
        <f t="shared" si="55"/>
        <v>Declaración Jurada</v>
      </c>
      <c r="AF109" s="11" t="str">
        <f t="shared" si="56"/>
        <v>Declaración Jurada</v>
      </c>
      <c r="AG109" s="11">
        <f t="shared" si="57"/>
        <v>2774.36</v>
      </c>
      <c r="AH109" s="11">
        <f t="shared" si="58"/>
        <v>2774.36</v>
      </c>
      <c r="AI109" s="11">
        <f t="shared" si="59"/>
        <v>0</v>
      </c>
      <c r="AJ109" s="11">
        <f t="shared" si="60"/>
        <v>2018</v>
      </c>
      <c r="AK109" s="11">
        <f t="shared" si="61"/>
        <v>4</v>
      </c>
      <c r="AN109" s="11" t="str">
        <f t="shared" si="62"/>
        <v xml:space="preserve">2018/4 </v>
      </c>
      <c r="AO109" s="11" t="str">
        <f t="shared" si="63"/>
        <v>2018/4 Contribuciones Seg. Social</v>
      </c>
      <c r="AP109" s="11">
        <f t="shared" si="64"/>
        <v>0</v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137</v>
      </c>
      <c r="B110" s="82">
        <v>2018</v>
      </c>
      <c r="C110" s="82">
        <v>4</v>
      </c>
      <c r="D110" s="82"/>
      <c r="E110" s="83" t="s">
        <v>14</v>
      </c>
      <c r="F110" s="83" t="s">
        <v>10</v>
      </c>
      <c r="G110" s="83" t="s">
        <v>11</v>
      </c>
      <c r="H110" s="84">
        <v>43710</v>
      </c>
      <c r="I110" s="85">
        <v>1524.87</v>
      </c>
      <c r="J110" s="85">
        <v>1524.87</v>
      </c>
      <c r="K110" s="86">
        <v>0</v>
      </c>
      <c r="N110" s="3" t="s">
        <v>125</v>
      </c>
      <c r="O110" s="82">
        <v>5</v>
      </c>
      <c r="P110" s="85">
        <v>13919.38</v>
      </c>
      <c r="Q110" s="83" t="s">
        <v>14</v>
      </c>
      <c r="R110" s="83" t="s">
        <v>10</v>
      </c>
      <c r="S110" s="83" t="s">
        <v>10</v>
      </c>
      <c r="T110" s="82" t="s">
        <v>38</v>
      </c>
      <c r="U110" s="82" t="s">
        <v>99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>M662507</v>
      </c>
      <c r="AU110" s="11">
        <f t="shared" si="66"/>
        <v>5</v>
      </c>
      <c r="AV110" s="11">
        <f t="shared" si="67"/>
        <v>13919.38</v>
      </c>
      <c r="AW110" s="11" t="str">
        <f t="shared" si="68"/>
        <v>2019/6</v>
      </c>
      <c r="AX110" s="11" t="str">
        <f t="shared" si="69"/>
        <v>2019/6 Contribuciones Seg. Social</v>
      </c>
      <c r="AY110" s="11">
        <f t="shared" si="41"/>
        <v>83161.990000000005</v>
      </c>
      <c r="AZ110" s="11">
        <f t="shared" si="70"/>
        <v>0.16737670659396195</v>
      </c>
      <c r="BA110" s="11" t="str">
        <f t="shared" si="52"/>
        <v>M662507 5</v>
      </c>
      <c r="BB110" s="11">
        <f>IFERROR(IF(AW110="","",VLOOKUP(AW110,SUSS!R:S,2,FALSE)),AY110*SUSS!$M$2)</f>
        <v>9979.4387999999999</v>
      </c>
      <c r="BC110" s="11">
        <f t="shared" si="50"/>
        <v>1670.3255999999997</v>
      </c>
    </row>
    <row r="111" spans="1:55" ht="20.100000000000001" customHeight="1" thickBot="1">
      <c r="A111" s="3" t="s">
        <v>137</v>
      </c>
      <c r="B111" s="82">
        <v>2018</v>
      </c>
      <c r="C111" s="82">
        <v>5</v>
      </c>
      <c r="D111" s="82"/>
      <c r="E111" s="83" t="s">
        <v>13</v>
      </c>
      <c r="F111" s="83" t="s">
        <v>10</v>
      </c>
      <c r="G111" s="83" t="s">
        <v>10</v>
      </c>
      <c r="H111" s="84">
        <v>43263</v>
      </c>
      <c r="I111" s="85">
        <v>4418.8900000000003</v>
      </c>
      <c r="J111" s="85">
        <v>4418.8900000000003</v>
      </c>
      <c r="K111" s="86">
        <v>0</v>
      </c>
      <c r="N111" s="3" t="s">
        <v>125</v>
      </c>
      <c r="O111" s="82">
        <v>5</v>
      </c>
      <c r="P111" s="85">
        <v>7771.76</v>
      </c>
      <c r="Q111" s="83" t="s">
        <v>13</v>
      </c>
      <c r="R111" s="83" t="s">
        <v>10</v>
      </c>
      <c r="S111" s="83" t="s">
        <v>10</v>
      </c>
      <c r="T111" s="82" t="s">
        <v>39</v>
      </c>
      <c r="U111" s="82" t="s">
        <v>99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137</v>
      </c>
      <c r="B112" s="82">
        <v>2018</v>
      </c>
      <c r="C112" s="82">
        <v>5</v>
      </c>
      <c r="D112" s="82"/>
      <c r="E112" s="83" t="s">
        <v>13</v>
      </c>
      <c r="F112" s="83" t="s">
        <v>10</v>
      </c>
      <c r="G112" s="83" t="s">
        <v>11</v>
      </c>
      <c r="H112" s="84">
        <v>43710</v>
      </c>
      <c r="I112" s="85">
        <v>2287.35</v>
      </c>
      <c r="J112" s="85">
        <v>2287.35</v>
      </c>
      <c r="K112" s="86">
        <v>0</v>
      </c>
      <c r="N112" s="3" t="s">
        <v>125</v>
      </c>
      <c r="O112" s="82">
        <v>6</v>
      </c>
      <c r="P112" s="86">
        <v>50.18</v>
      </c>
      <c r="Q112" s="83" t="s">
        <v>37</v>
      </c>
      <c r="R112" s="83" t="s">
        <v>10</v>
      </c>
      <c r="S112" s="83" t="s">
        <v>10</v>
      </c>
      <c r="T112" s="82" t="s">
        <v>100</v>
      </c>
      <c r="U112" s="82" t="s">
        <v>99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137</v>
      </c>
      <c r="B113" s="82">
        <v>2018</v>
      </c>
      <c r="C113" s="82">
        <v>5</v>
      </c>
      <c r="D113" s="82"/>
      <c r="E113" s="83" t="s">
        <v>14</v>
      </c>
      <c r="F113" s="83" t="s">
        <v>10</v>
      </c>
      <c r="G113" s="83" t="s">
        <v>10</v>
      </c>
      <c r="H113" s="84">
        <v>43263</v>
      </c>
      <c r="I113" s="85">
        <v>5131.57</v>
      </c>
      <c r="J113" s="85">
        <v>5131.57</v>
      </c>
      <c r="K113" s="86">
        <v>0</v>
      </c>
      <c r="N113" s="3" t="s">
        <v>125</v>
      </c>
      <c r="O113" s="82">
        <v>6</v>
      </c>
      <c r="P113" s="85">
        <v>13919.38</v>
      </c>
      <c r="Q113" s="83" t="s">
        <v>14</v>
      </c>
      <c r="R113" s="83" t="s">
        <v>10</v>
      </c>
      <c r="S113" s="83" t="s">
        <v>10</v>
      </c>
      <c r="T113" s="82" t="s">
        <v>38</v>
      </c>
      <c r="U113" s="82" t="s">
        <v>99</v>
      </c>
      <c r="AC113" s="11" t="str">
        <f t="shared" si="53"/>
        <v>N705231</v>
      </c>
      <c r="AD113" s="11" t="str">
        <f t="shared" si="54"/>
        <v>Contribuciones Seg. Social</v>
      </c>
      <c r="AE113" s="11" t="str">
        <f t="shared" si="55"/>
        <v>Declaración Jurada</v>
      </c>
      <c r="AF113" s="11" t="str">
        <f t="shared" si="56"/>
        <v>Declaración Jurada</v>
      </c>
      <c r="AG113" s="11">
        <f t="shared" si="57"/>
        <v>5131.57</v>
      </c>
      <c r="AH113" s="11">
        <f t="shared" si="58"/>
        <v>5131.57</v>
      </c>
      <c r="AI113" s="11">
        <f t="shared" si="59"/>
        <v>0</v>
      </c>
      <c r="AJ113" s="11">
        <f t="shared" si="60"/>
        <v>2018</v>
      </c>
      <c r="AK113" s="11">
        <f t="shared" si="61"/>
        <v>5</v>
      </c>
      <c r="AN113" s="11" t="str">
        <f t="shared" si="62"/>
        <v xml:space="preserve">2018/5 </v>
      </c>
      <c r="AO113" s="11" t="str">
        <f t="shared" si="63"/>
        <v>2018/5 Contribuciones Seg. Social</v>
      </c>
      <c r="AP113" s="11">
        <f t="shared" si="64"/>
        <v>0</v>
      </c>
      <c r="AT113" s="11" t="str">
        <f t="shared" si="65"/>
        <v>M662507</v>
      </c>
      <c r="AU113" s="11">
        <f t="shared" si="66"/>
        <v>6</v>
      </c>
      <c r="AV113" s="11">
        <f t="shared" si="67"/>
        <v>13919.38</v>
      </c>
      <c r="AW113" s="11" t="str">
        <f t="shared" si="68"/>
        <v>2019/6</v>
      </c>
      <c r="AX113" s="11" t="str">
        <f t="shared" si="69"/>
        <v>2019/6 Contribuciones Seg. Social</v>
      </c>
      <c r="AY113" s="11">
        <f t="shared" si="41"/>
        <v>83161.990000000005</v>
      </c>
      <c r="AZ113" s="11">
        <f t="shared" si="70"/>
        <v>0.16737670659396195</v>
      </c>
      <c r="BA113" s="11" t="str">
        <f t="shared" si="52"/>
        <v>M662507 6</v>
      </c>
      <c r="BB113" s="11">
        <f>IFERROR(IF(AW113="","",VLOOKUP(AW113,SUSS!R:S,2,FALSE)),AY113*SUSS!$M$2)</f>
        <v>9979.4387999999999</v>
      </c>
      <c r="BC113" s="11">
        <f t="shared" si="50"/>
        <v>1670.3255999999997</v>
      </c>
    </row>
    <row r="114" spans="1:55" ht="20.100000000000001" customHeight="1" thickBot="1">
      <c r="A114" s="3" t="s">
        <v>137</v>
      </c>
      <c r="B114" s="82">
        <v>2018</v>
      </c>
      <c r="C114" s="82">
        <v>5</v>
      </c>
      <c r="D114" s="82"/>
      <c r="E114" s="83" t="s">
        <v>14</v>
      </c>
      <c r="F114" s="83" t="s">
        <v>10</v>
      </c>
      <c r="G114" s="83" t="s">
        <v>11</v>
      </c>
      <c r="H114" s="84">
        <v>43710</v>
      </c>
      <c r="I114" s="85">
        <v>2656.25</v>
      </c>
      <c r="J114" s="85">
        <v>2656.25</v>
      </c>
      <c r="K114" s="86">
        <v>0</v>
      </c>
      <c r="N114" s="3" t="s">
        <v>125</v>
      </c>
      <c r="O114" s="82">
        <v>6</v>
      </c>
      <c r="P114" s="85">
        <v>7771.76</v>
      </c>
      <c r="Q114" s="83" t="s">
        <v>13</v>
      </c>
      <c r="R114" s="83" t="s">
        <v>10</v>
      </c>
      <c r="S114" s="83" t="s">
        <v>10</v>
      </c>
      <c r="T114" s="82" t="s">
        <v>39</v>
      </c>
      <c r="U114" s="82" t="s">
        <v>99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137</v>
      </c>
      <c r="B115" s="82">
        <v>2019</v>
      </c>
      <c r="C115" s="82">
        <v>5</v>
      </c>
      <c r="D115" s="82"/>
      <c r="E115" s="83" t="s">
        <v>13</v>
      </c>
      <c r="F115" s="83" t="s">
        <v>10</v>
      </c>
      <c r="G115" s="83" t="s">
        <v>10</v>
      </c>
      <c r="H115" s="84">
        <v>43627</v>
      </c>
      <c r="I115" s="85">
        <v>133698.65</v>
      </c>
      <c r="J115" s="85">
        <v>133698.65</v>
      </c>
      <c r="K115" s="86">
        <v>0</v>
      </c>
      <c r="N115" s="3" t="s">
        <v>125</v>
      </c>
      <c r="O115" s="82">
        <v>7</v>
      </c>
      <c r="P115" s="86">
        <v>50.18</v>
      </c>
      <c r="Q115" s="83" t="s">
        <v>37</v>
      </c>
      <c r="R115" s="83" t="s">
        <v>10</v>
      </c>
      <c r="S115" s="83" t="s">
        <v>10</v>
      </c>
      <c r="T115" s="82" t="s">
        <v>100</v>
      </c>
      <c r="U115" s="82" t="s">
        <v>99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137</v>
      </c>
      <c r="B116" s="82">
        <v>2019</v>
      </c>
      <c r="C116" s="82">
        <v>5</v>
      </c>
      <c r="D116" s="82"/>
      <c r="E116" s="83" t="s">
        <v>13</v>
      </c>
      <c r="F116" s="83" t="s">
        <v>10</v>
      </c>
      <c r="G116" s="83" t="s">
        <v>11</v>
      </c>
      <c r="H116" s="84">
        <v>43710</v>
      </c>
      <c r="I116" s="85">
        <v>16464.099999999999</v>
      </c>
      <c r="J116" s="85">
        <v>16464.099999999999</v>
      </c>
      <c r="K116" s="86">
        <v>0</v>
      </c>
      <c r="N116" s="3" t="s">
        <v>125</v>
      </c>
      <c r="O116" s="82">
        <v>7</v>
      </c>
      <c r="P116" s="85">
        <v>13919.38</v>
      </c>
      <c r="Q116" s="83" t="s">
        <v>14</v>
      </c>
      <c r="R116" s="83" t="s">
        <v>10</v>
      </c>
      <c r="S116" s="83" t="s">
        <v>10</v>
      </c>
      <c r="T116" s="82" t="s">
        <v>38</v>
      </c>
      <c r="U116" s="82" t="s">
        <v>99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>M662507</v>
      </c>
      <c r="AU116" s="11">
        <f t="shared" si="66"/>
        <v>7</v>
      </c>
      <c r="AV116" s="11">
        <f t="shared" si="67"/>
        <v>13919.38</v>
      </c>
      <c r="AW116" s="11" t="str">
        <f t="shared" si="68"/>
        <v>2019/6</v>
      </c>
      <c r="AX116" s="11" t="str">
        <f t="shared" si="69"/>
        <v>2019/6 Contribuciones Seg. Social</v>
      </c>
      <c r="AY116" s="11">
        <f t="shared" si="41"/>
        <v>83161.990000000005</v>
      </c>
      <c r="AZ116" s="11">
        <f t="shared" si="70"/>
        <v>0.16737670659396195</v>
      </c>
      <c r="BA116" s="11" t="str">
        <f t="shared" si="52"/>
        <v>M662507 7</v>
      </c>
      <c r="BB116" s="11">
        <f>IFERROR(IF(AW116="","",VLOOKUP(AW116,SUSS!R:S,2,FALSE)),AY116*SUSS!$M$2)</f>
        <v>9979.4387999999999</v>
      </c>
      <c r="BC116" s="11">
        <f t="shared" si="50"/>
        <v>1670.3255999999997</v>
      </c>
    </row>
    <row r="117" spans="1:55" ht="20.100000000000001" customHeight="1" thickBot="1">
      <c r="A117" s="3" t="s">
        <v>137</v>
      </c>
      <c r="B117" s="82">
        <v>2019</v>
      </c>
      <c r="C117" s="82">
        <v>5</v>
      </c>
      <c r="D117" s="82"/>
      <c r="E117" s="83" t="s">
        <v>14</v>
      </c>
      <c r="F117" s="83" t="s">
        <v>10</v>
      </c>
      <c r="G117" s="83" t="s">
        <v>10</v>
      </c>
      <c r="H117" s="84">
        <v>43627</v>
      </c>
      <c r="I117" s="85">
        <v>147580.97</v>
      </c>
      <c r="J117" s="85">
        <v>147580.97</v>
      </c>
      <c r="K117" s="86">
        <v>0</v>
      </c>
      <c r="N117" s="3" t="s">
        <v>125</v>
      </c>
      <c r="O117" s="82">
        <v>7</v>
      </c>
      <c r="P117" s="85">
        <v>7771.76</v>
      </c>
      <c r="Q117" s="83" t="s">
        <v>13</v>
      </c>
      <c r="R117" s="83" t="s">
        <v>10</v>
      </c>
      <c r="S117" s="83" t="s">
        <v>10</v>
      </c>
      <c r="T117" s="82" t="s">
        <v>39</v>
      </c>
      <c r="U117" s="82" t="s">
        <v>99</v>
      </c>
      <c r="AC117" s="11" t="str">
        <f t="shared" si="53"/>
        <v>N705231</v>
      </c>
      <c r="AD117" s="11" t="str">
        <f t="shared" si="54"/>
        <v>Contribuciones Seg. Social</v>
      </c>
      <c r="AE117" s="11" t="str">
        <f t="shared" si="55"/>
        <v>Declaración Jurada</v>
      </c>
      <c r="AF117" s="11" t="str">
        <f t="shared" si="56"/>
        <v>Declaración Jurada</v>
      </c>
      <c r="AG117" s="11">
        <f t="shared" si="57"/>
        <v>147580.97</v>
      </c>
      <c r="AH117" s="11">
        <f t="shared" si="58"/>
        <v>147580.97</v>
      </c>
      <c r="AI117" s="11">
        <f t="shared" si="59"/>
        <v>0</v>
      </c>
      <c r="AJ117" s="11">
        <f t="shared" si="60"/>
        <v>2019</v>
      </c>
      <c r="AK117" s="11">
        <f t="shared" si="61"/>
        <v>5</v>
      </c>
      <c r="AN117" s="11" t="str">
        <f t="shared" si="62"/>
        <v xml:space="preserve">2019/5 </v>
      </c>
      <c r="AO117" s="11" t="str">
        <f t="shared" si="63"/>
        <v>2019/5 Contribuciones Seg. Social</v>
      </c>
      <c r="AP117" s="11">
        <f t="shared" si="64"/>
        <v>0</v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137</v>
      </c>
      <c r="B118" s="82">
        <v>2019</v>
      </c>
      <c r="C118" s="82">
        <v>5</v>
      </c>
      <c r="D118" s="82"/>
      <c r="E118" s="83" t="s">
        <v>14</v>
      </c>
      <c r="F118" s="83" t="s">
        <v>10</v>
      </c>
      <c r="G118" s="83" t="s">
        <v>11</v>
      </c>
      <c r="H118" s="84">
        <v>43710</v>
      </c>
      <c r="I118" s="85">
        <v>18173.61</v>
      </c>
      <c r="J118" s="85">
        <v>18173.61</v>
      </c>
      <c r="K118" s="86">
        <v>0</v>
      </c>
      <c r="N118" s="3" t="s">
        <v>125</v>
      </c>
      <c r="O118" s="82">
        <v>8</v>
      </c>
      <c r="P118" s="86">
        <v>50.18</v>
      </c>
      <c r="Q118" s="83" t="s">
        <v>37</v>
      </c>
      <c r="R118" s="83" t="s">
        <v>10</v>
      </c>
      <c r="S118" s="83" t="s">
        <v>10</v>
      </c>
      <c r="T118" s="82" t="s">
        <v>100</v>
      </c>
      <c r="U118" s="82" t="s">
        <v>99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137</v>
      </c>
      <c r="B119" s="82">
        <v>2019</v>
      </c>
      <c r="C119" s="82">
        <v>6</v>
      </c>
      <c r="D119" s="82"/>
      <c r="E119" s="83" t="s">
        <v>14</v>
      </c>
      <c r="F119" s="83" t="s">
        <v>10</v>
      </c>
      <c r="G119" s="83" t="s">
        <v>10</v>
      </c>
      <c r="H119" s="84">
        <v>43657</v>
      </c>
      <c r="I119" s="85">
        <v>198912.35</v>
      </c>
      <c r="J119" s="85">
        <v>111000.75</v>
      </c>
      <c r="K119" s="85">
        <v>87911.6</v>
      </c>
      <c r="N119" s="3" t="s">
        <v>125</v>
      </c>
      <c r="O119" s="82">
        <v>8</v>
      </c>
      <c r="P119" s="85">
        <v>13919.38</v>
      </c>
      <c r="Q119" s="83" t="s">
        <v>14</v>
      </c>
      <c r="R119" s="83" t="s">
        <v>10</v>
      </c>
      <c r="S119" s="83" t="s">
        <v>10</v>
      </c>
      <c r="T119" s="82" t="s">
        <v>38</v>
      </c>
      <c r="U119" s="82" t="s">
        <v>99</v>
      </c>
      <c r="AC119" s="11" t="str">
        <f t="shared" si="53"/>
        <v>N705231</v>
      </c>
      <c r="AD119" s="11" t="str">
        <f t="shared" si="54"/>
        <v>Contribuciones Seg. Social</v>
      </c>
      <c r="AE119" s="11" t="str">
        <f t="shared" si="55"/>
        <v>Declaración Jurada</v>
      </c>
      <c r="AF119" s="11" t="str">
        <f t="shared" si="56"/>
        <v>Declaración Jurada</v>
      </c>
      <c r="AG119" s="11">
        <f t="shared" si="57"/>
        <v>198912.35</v>
      </c>
      <c r="AH119" s="11">
        <f t="shared" si="58"/>
        <v>111000.75</v>
      </c>
      <c r="AI119" s="11">
        <f t="shared" si="59"/>
        <v>87911.6</v>
      </c>
      <c r="AJ119" s="11">
        <f t="shared" si="60"/>
        <v>2019</v>
      </c>
      <c r="AK119" s="11">
        <f t="shared" si="61"/>
        <v>6</v>
      </c>
      <c r="AN119" s="11" t="str">
        <f t="shared" si="62"/>
        <v xml:space="preserve">2019/6 </v>
      </c>
      <c r="AO119" s="11" t="str">
        <f t="shared" si="63"/>
        <v>2019/6 Contribuciones Seg. Social</v>
      </c>
      <c r="AP119" s="11">
        <f t="shared" si="64"/>
        <v>87911.6</v>
      </c>
      <c r="AT119" s="11" t="str">
        <f t="shared" si="65"/>
        <v>M662507</v>
      </c>
      <c r="AU119" s="11">
        <f t="shared" si="66"/>
        <v>8</v>
      </c>
      <c r="AV119" s="11">
        <f t="shared" si="67"/>
        <v>13919.38</v>
      </c>
      <c r="AW119" s="11" t="str">
        <f t="shared" si="68"/>
        <v>2019/6</v>
      </c>
      <c r="AX119" s="11" t="str">
        <f t="shared" si="69"/>
        <v>2019/6 Contribuciones Seg. Social</v>
      </c>
      <c r="AY119" s="11">
        <f t="shared" si="41"/>
        <v>83161.990000000005</v>
      </c>
      <c r="AZ119" s="11">
        <f t="shared" si="70"/>
        <v>0.16737670659396195</v>
      </c>
      <c r="BA119" s="11" t="str">
        <f t="shared" si="52"/>
        <v>M662507 8</v>
      </c>
      <c r="BB119" s="11">
        <f>IFERROR(IF(AW119="","",VLOOKUP(AW119,SUSS!R:S,2,FALSE)),AY119*SUSS!$M$2)</f>
        <v>9979.4387999999999</v>
      </c>
      <c r="BC119" s="11">
        <f t="shared" si="50"/>
        <v>1670.3255999999997</v>
      </c>
    </row>
    <row r="120" spans="1:55" ht="20.100000000000001" customHeight="1" thickBot="1">
      <c r="A120" s="3" t="s">
        <v>137</v>
      </c>
      <c r="B120" s="82">
        <v>2019</v>
      </c>
      <c r="C120" s="82">
        <v>6</v>
      </c>
      <c r="D120" s="82"/>
      <c r="E120" s="83" t="s">
        <v>14</v>
      </c>
      <c r="F120" s="83" t="s">
        <v>10</v>
      </c>
      <c r="G120" s="83" t="s">
        <v>11</v>
      </c>
      <c r="H120" s="84">
        <v>43710</v>
      </c>
      <c r="I120" s="85">
        <v>9100.58</v>
      </c>
      <c r="J120" s="85">
        <v>9100.58</v>
      </c>
      <c r="K120" s="86">
        <v>0</v>
      </c>
      <c r="N120" s="3" t="s">
        <v>125</v>
      </c>
      <c r="O120" s="82">
        <v>8</v>
      </c>
      <c r="P120" s="85">
        <v>7771.76</v>
      </c>
      <c r="Q120" s="83" t="s">
        <v>13</v>
      </c>
      <c r="R120" s="83" t="s">
        <v>10</v>
      </c>
      <c r="S120" s="83" t="s">
        <v>10</v>
      </c>
      <c r="T120" s="82" t="s">
        <v>39</v>
      </c>
      <c r="U120" s="82" t="s">
        <v>99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137</v>
      </c>
      <c r="B121" s="82">
        <v>2019</v>
      </c>
      <c r="C121" s="82">
        <v>6</v>
      </c>
      <c r="D121" s="82"/>
      <c r="E121" s="83" t="s">
        <v>14</v>
      </c>
      <c r="F121" s="83" t="s">
        <v>10</v>
      </c>
      <c r="G121" s="83" t="s">
        <v>11</v>
      </c>
      <c r="H121" s="84">
        <v>44103</v>
      </c>
      <c r="I121" s="85">
        <v>48556.800000000003</v>
      </c>
      <c r="J121" s="85">
        <v>39765.64</v>
      </c>
      <c r="K121" s="85">
        <v>8791.16</v>
      </c>
      <c r="N121" s="3" t="s">
        <v>125</v>
      </c>
      <c r="O121" s="82">
        <v>9</v>
      </c>
      <c r="P121" s="86">
        <v>50.18</v>
      </c>
      <c r="Q121" s="83" t="s">
        <v>37</v>
      </c>
      <c r="R121" s="83" t="s">
        <v>10</v>
      </c>
      <c r="S121" s="83" t="s">
        <v>10</v>
      </c>
      <c r="T121" s="82" t="s">
        <v>100</v>
      </c>
      <c r="U121" s="82" t="s">
        <v>99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137</v>
      </c>
      <c r="B122" s="82">
        <v>2019</v>
      </c>
      <c r="C122" s="82">
        <v>7</v>
      </c>
      <c r="D122" s="82"/>
      <c r="E122" s="83" t="s">
        <v>13</v>
      </c>
      <c r="F122" s="83" t="s">
        <v>10</v>
      </c>
      <c r="G122" s="83" t="s">
        <v>10</v>
      </c>
      <c r="H122" s="84">
        <v>43689</v>
      </c>
      <c r="I122" s="85">
        <v>150453.6</v>
      </c>
      <c r="J122" s="85">
        <v>15543.52</v>
      </c>
      <c r="K122" s="85">
        <v>134910.07999999999</v>
      </c>
      <c r="N122" s="3" t="s">
        <v>125</v>
      </c>
      <c r="O122" s="82">
        <v>9</v>
      </c>
      <c r="P122" s="85">
        <v>4395.32</v>
      </c>
      <c r="Q122" s="83" t="s">
        <v>14</v>
      </c>
      <c r="R122" s="83" t="s">
        <v>10</v>
      </c>
      <c r="S122" s="83" t="s">
        <v>10</v>
      </c>
      <c r="T122" s="82" t="s">
        <v>38</v>
      </c>
      <c r="U122" s="82" t="s">
        <v>99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>M662507</v>
      </c>
      <c r="AU122" s="11">
        <f t="shared" si="66"/>
        <v>9</v>
      </c>
      <c r="AV122" s="11">
        <f t="shared" si="67"/>
        <v>4395.32</v>
      </c>
      <c r="AW122" s="11" t="str">
        <f t="shared" si="68"/>
        <v>2019/6</v>
      </c>
      <c r="AX122" s="11" t="str">
        <f t="shared" si="69"/>
        <v>2019/6 Contribuciones Seg. Social</v>
      </c>
      <c r="AY122" s="11">
        <f t="shared" si="41"/>
        <v>83161.990000000005</v>
      </c>
      <c r="AZ122" s="11">
        <f t="shared" si="70"/>
        <v>5.2852511105133483E-2</v>
      </c>
      <c r="BA122" s="11" t="str">
        <f t="shared" si="52"/>
        <v>M662507 9</v>
      </c>
      <c r="BB122" s="11">
        <f>IFERROR(IF(AW122="","",VLOOKUP(AW122,SUSS!R:S,2,FALSE)),AY122*SUSS!$M$2)</f>
        <v>9979.4387999999999</v>
      </c>
      <c r="BC122" s="11">
        <f t="shared" si="50"/>
        <v>527.4384</v>
      </c>
    </row>
    <row r="123" spans="1:55" ht="20.100000000000001" customHeight="1" thickBot="1">
      <c r="A123" s="3" t="s">
        <v>137</v>
      </c>
      <c r="B123" s="82">
        <v>2019</v>
      </c>
      <c r="C123" s="82">
        <v>7</v>
      </c>
      <c r="D123" s="82"/>
      <c r="E123" s="83" t="s">
        <v>13</v>
      </c>
      <c r="F123" s="83" t="s">
        <v>10</v>
      </c>
      <c r="G123" s="83" t="s">
        <v>11</v>
      </c>
      <c r="H123" s="84">
        <v>43710</v>
      </c>
      <c r="I123" s="86">
        <v>514.65</v>
      </c>
      <c r="J123" s="86">
        <v>514.65</v>
      </c>
      <c r="K123" s="86">
        <v>0</v>
      </c>
      <c r="N123" s="3" t="s">
        <v>125</v>
      </c>
      <c r="O123" s="82">
        <v>9</v>
      </c>
      <c r="P123" s="85">
        <v>9489.99</v>
      </c>
      <c r="Q123" s="83" t="s">
        <v>14</v>
      </c>
      <c r="R123" s="83" t="s">
        <v>10</v>
      </c>
      <c r="S123" s="83" t="s">
        <v>11</v>
      </c>
      <c r="T123" s="82" t="s">
        <v>38</v>
      </c>
      <c r="U123" s="82" t="s">
        <v>99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>M662507</v>
      </c>
      <c r="AU123" s="11">
        <f t="shared" si="66"/>
        <v>9</v>
      </c>
      <c r="AV123" s="11">
        <f t="shared" si="67"/>
        <v>9489.99</v>
      </c>
      <c r="AW123" s="11" t="str">
        <f t="shared" si="68"/>
        <v>2019/6</v>
      </c>
      <c r="AX123" s="11" t="str">
        <f t="shared" si="69"/>
        <v>2019/6 Contribuciones Seg. Social</v>
      </c>
      <c r="AY123" s="11">
        <f t="shared" si="41"/>
        <v>83161.990000000005</v>
      </c>
      <c r="AZ123" s="11">
        <f t="shared" si="70"/>
        <v>0.11411451313274248</v>
      </c>
      <c r="BA123" s="11" t="str">
        <f t="shared" si="52"/>
        <v>M662507 9</v>
      </c>
      <c r="BB123" s="11">
        <f>IFERROR(IF(AW123="","",VLOOKUP(AW123,SUSS!R:S,2,FALSE)),AY123*SUSS!$M$2)</f>
        <v>9979.4387999999999</v>
      </c>
      <c r="BC123" s="11">
        <f t="shared" si="50"/>
        <v>1138.7987999999998</v>
      </c>
    </row>
    <row r="124" spans="1:55" ht="20.100000000000001" customHeight="1" thickBot="1">
      <c r="A124" s="3" t="s">
        <v>137</v>
      </c>
      <c r="B124" s="82">
        <v>2019</v>
      </c>
      <c r="C124" s="82">
        <v>7</v>
      </c>
      <c r="D124" s="82"/>
      <c r="E124" s="83" t="s">
        <v>13</v>
      </c>
      <c r="F124" s="83" t="s">
        <v>10</v>
      </c>
      <c r="G124" s="83" t="s">
        <v>11</v>
      </c>
      <c r="H124" s="84">
        <v>44103</v>
      </c>
      <c r="I124" s="85">
        <v>67921.83</v>
      </c>
      <c r="J124" s="85">
        <v>54430.82</v>
      </c>
      <c r="K124" s="85">
        <v>13491.01</v>
      </c>
      <c r="N124" s="3" t="s">
        <v>125</v>
      </c>
      <c r="O124" s="82">
        <v>9</v>
      </c>
      <c r="P124" s="85">
        <v>7771.76</v>
      </c>
      <c r="Q124" s="83" t="s">
        <v>13</v>
      </c>
      <c r="R124" s="83" t="s">
        <v>10</v>
      </c>
      <c r="S124" s="83" t="s">
        <v>10</v>
      </c>
      <c r="T124" s="82" t="s">
        <v>39</v>
      </c>
      <c r="U124" s="82" t="s">
        <v>99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137</v>
      </c>
      <c r="B125" s="82">
        <v>2019</v>
      </c>
      <c r="C125" s="82">
        <v>7</v>
      </c>
      <c r="D125" s="82"/>
      <c r="E125" s="83" t="s">
        <v>14</v>
      </c>
      <c r="F125" s="83" t="s">
        <v>10</v>
      </c>
      <c r="G125" s="83" t="s">
        <v>10</v>
      </c>
      <c r="H125" s="84">
        <v>43689</v>
      </c>
      <c r="I125" s="85">
        <v>148239.01</v>
      </c>
      <c r="J125" s="86">
        <v>0</v>
      </c>
      <c r="K125" s="85">
        <v>148239.01</v>
      </c>
      <c r="N125" s="3" t="s">
        <v>125</v>
      </c>
      <c r="O125" s="82">
        <v>9</v>
      </c>
      <c r="P125" s="86">
        <v>34.07</v>
      </c>
      <c r="Q125" s="83" t="s">
        <v>14</v>
      </c>
      <c r="R125" s="83" t="s">
        <v>10</v>
      </c>
      <c r="S125" s="83" t="s">
        <v>10</v>
      </c>
      <c r="T125" s="82" t="s">
        <v>39</v>
      </c>
      <c r="U125" s="82" t="s">
        <v>99</v>
      </c>
      <c r="AC125" s="11" t="str">
        <f t="shared" si="53"/>
        <v>N705231</v>
      </c>
      <c r="AD125" s="11" t="str">
        <f t="shared" si="54"/>
        <v>Contribuciones Seg. Social</v>
      </c>
      <c r="AE125" s="11" t="str">
        <f t="shared" si="55"/>
        <v>Declaración Jurada</v>
      </c>
      <c r="AF125" s="11" t="str">
        <f t="shared" si="56"/>
        <v>Declaración Jurada</v>
      </c>
      <c r="AG125" s="11">
        <f t="shared" si="57"/>
        <v>148239.01</v>
      </c>
      <c r="AH125" s="11">
        <f t="shared" si="58"/>
        <v>0</v>
      </c>
      <c r="AI125" s="11">
        <f t="shared" si="59"/>
        <v>148239.01</v>
      </c>
      <c r="AJ125" s="11">
        <f t="shared" si="60"/>
        <v>2019</v>
      </c>
      <c r="AK125" s="11">
        <f t="shared" si="61"/>
        <v>7</v>
      </c>
      <c r="AN125" s="11" t="str">
        <f t="shared" si="62"/>
        <v xml:space="preserve">2019/7 </v>
      </c>
      <c r="AO125" s="11" t="str">
        <f t="shared" si="63"/>
        <v>2019/7 Contribuciones Seg. Social</v>
      </c>
      <c r="AP125" s="11">
        <f t="shared" si="64"/>
        <v>148239.01</v>
      </c>
      <c r="AT125" s="11" t="str">
        <f t="shared" si="65"/>
        <v>M662507</v>
      </c>
      <c r="AU125" s="11">
        <f t="shared" si="66"/>
        <v>9</v>
      </c>
      <c r="AV125" s="11">
        <f t="shared" si="67"/>
        <v>34.07</v>
      </c>
      <c r="AW125" s="11" t="str">
        <f t="shared" si="68"/>
        <v>2019/7</v>
      </c>
      <c r="AX125" s="11" t="str">
        <f t="shared" si="69"/>
        <v>2019/7 Contribuciones Seg. Social</v>
      </c>
      <c r="AY125" s="11">
        <f t="shared" si="41"/>
        <v>148239.01</v>
      </c>
      <c r="AZ125" s="11">
        <f t="shared" si="70"/>
        <v>2.2983154029428555E-4</v>
      </c>
      <c r="BA125" s="11" t="str">
        <f t="shared" si="52"/>
        <v>M662507 9</v>
      </c>
      <c r="BB125" s="11">
        <f>IFERROR(IF(AW125="","",VLOOKUP(AW125,SUSS!R:S,2,FALSE)),AY125*SUSS!$M$2)</f>
        <v>17788.681199999999</v>
      </c>
      <c r="BC125" s="11">
        <f t="shared" si="50"/>
        <v>4.0884</v>
      </c>
    </row>
    <row r="126" spans="1:55" ht="20.100000000000001" customHeight="1" thickBot="1">
      <c r="A126" s="3" t="s">
        <v>137</v>
      </c>
      <c r="B126" s="82">
        <v>2019</v>
      </c>
      <c r="C126" s="82">
        <v>7</v>
      </c>
      <c r="D126" s="82"/>
      <c r="E126" s="83" t="s">
        <v>14</v>
      </c>
      <c r="F126" s="83" t="s">
        <v>10</v>
      </c>
      <c r="G126" s="83" t="s">
        <v>11</v>
      </c>
      <c r="H126" s="84">
        <v>44103</v>
      </c>
      <c r="I126" s="85">
        <v>74632.41</v>
      </c>
      <c r="J126" s="85">
        <v>59808.51</v>
      </c>
      <c r="K126" s="85">
        <v>14823.9</v>
      </c>
      <c r="N126" s="3" t="s">
        <v>125</v>
      </c>
      <c r="O126" s="82">
        <v>10</v>
      </c>
      <c r="P126" s="86">
        <v>50.18</v>
      </c>
      <c r="Q126" s="83" t="s">
        <v>37</v>
      </c>
      <c r="R126" s="83" t="s">
        <v>10</v>
      </c>
      <c r="S126" s="83" t="s">
        <v>10</v>
      </c>
      <c r="T126" s="82" t="s">
        <v>100</v>
      </c>
      <c r="U126" s="82" t="s">
        <v>99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136</v>
      </c>
      <c r="B127" s="89" t="s">
        <v>12</v>
      </c>
      <c r="C127"/>
      <c r="D127"/>
      <c r="E127"/>
      <c r="F127"/>
      <c r="G127"/>
      <c r="H127"/>
      <c r="I127"/>
      <c r="J127"/>
      <c r="K127"/>
      <c r="N127" s="3" t="s">
        <v>125</v>
      </c>
      <c r="O127" s="82">
        <v>10</v>
      </c>
      <c r="P127" s="85">
        <v>7771.76</v>
      </c>
      <c r="Q127" s="83" t="s">
        <v>13</v>
      </c>
      <c r="R127" s="83" t="s">
        <v>10</v>
      </c>
      <c r="S127" s="83" t="s">
        <v>10</v>
      </c>
      <c r="T127" s="82" t="s">
        <v>39</v>
      </c>
      <c r="U127" s="82" t="s">
        <v>99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136</v>
      </c>
      <c r="B128" s="87" t="s">
        <v>0</v>
      </c>
      <c r="C128" s="87" t="s">
        <v>1</v>
      </c>
      <c r="D128" s="87" t="s">
        <v>2</v>
      </c>
      <c r="E128" s="87" t="s">
        <v>3</v>
      </c>
      <c r="F128" s="87" t="s">
        <v>4</v>
      </c>
      <c r="G128" s="87" t="s">
        <v>5</v>
      </c>
      <c r="H128" s="87" t="s">
        <v>6</v>
      </c>
      <c r="I128" s="87" t="s">
        <v>7</v>
      </c>
      <c r="J128" s="87" t="s">
        <v>8</v>
      </c>
      <c r="K128" s="87" t="s">
        <v>9</v>
      </c>
      <c r="N128" s="3" t="s">
        <v>125</v>
      </c>
      <c r="O128" s="82">
        <v>10</v>
      </c>
      <c r="P128" s="85">
        <v>13919.38</v>
      </c>
      <c r="Q128" s="83" t="s">
        <v>14</v>
      </c>
      <c r="R128" s="83" t="s">
        <v>10</v>
      </c>
      <c r="S128" s="83" t="s">
        <v>10</v>
      </c>
      <c r="T128" s="82" t="s">
        <v>39</v>
      </c>
      <c r="U128" s="82" t="s">
        <v>99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>M662507</v>
      </c>
      <c r="AU128" s="11">
        <f t="shared" si="66"/>
        <v>10</v>
      </c>
      <c r="AV128" s="11">
        <f t="shared" si="67"/>
        <v>13919.38</v>
      </c>
      <c r="AW128" s="11" t="str">
        <f t="shared" si="68"/>
        <v>2019/7</v>
      </c>
      <c r="AX128" s="11" t="str">
        <f t="shared" si="69"/>
        <v>2019/7 Contribuciones Seg. Social</v>
      </c>
      <c r="AY128" s="11">
        <f t="shared" si="41"/>
        <v>148239.01</v>
      </c>
      <c r="AZ128" s="11">
        <f t="shared" si="70"/>
        <v>9.3898225575035868E-2</v>
      </c>
      <c r="BA128" s="11" t="str">
        <f t="shared" si="52"/>
        <v>M662507 10</v>
      </c>
      <c r="BB128" s="11">
        <f>IFERROR(IF(AW128="","",VLOOKUP(AW128,SUSS!R:S,2,FALSE)),AY128*SUSS!$M$2)</f>
        <v>17788.681199999999</v>
      </c>
      <c r="BC128" s="11">
        <f t="shared" si="50"/>
        <v>1670.3255999999997</v>
      </c>
    </row>
    <row r="129" spans="1:55" ht="20.100000000000001" customHeight="1" thickBot="1">
      <c r="A129" s="3" t="s">
        <v>136</v>
      </c>
      <c r="B129" s="77">
        <v>2019</v>
      </c>
      <c r="C129" s="77">
        <v>11</v>
      </c>
      <c r="D129" s="77"/>
      <c r="E129" s="78" t="s">
        <v>13</v>
      </c>
      <c r="F129" s="78" t="s">
        <v>10</v>
      </c>
      <c r="G129" s="78" t="s">
        <v>10</v>
      </c>
      <c r="H129" s="79">
        <v>43809</v>
      </c>
      <c r="I129" s="80">
        <v>170255.11</v>
      </c>
      <c r="J129" s="81">
        <v>0</v>
      </c>
      <c r="K129" s="80">
        <v>170255.11</v>
      </c>
      <c r="N129" s="3" t="s">
        <v>125</v>
      </c>
      <c r="O129" s="82">
        <v>11</v>
      </c>
      <c r="P129" s="86">
        <v>50.18</v>
      </c>
      <c r="Q129" s="83" t="s">
        <v>37</v>
      </c>
      <c r="R129" s="83" t="s">
        <v>10</v>
      </c>
      <c r="S129" s="83" t="s">
        <v>10</v>
      </c>
      <c r="T129" s="82" t="s">
        <v>100</v>
      </c>
      <c r="U129" s="82" t="s">
        <v>99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136</v>
      </c>
      <c r="B130" s="82">
        <v>2019</v>
      </c>
      <c r="C130" s="82">
        <v>11</v>
      </c>
      <c r="D130" s="82"/>
      <c r="E130" s="83" t="s">
        <v>13</v>
      </c>
      <c r="F130" s="83" t="s">
        <v>10</v>
      </c>
      <c r="G130" s="83" t="s">
        <v>11</v>
      </c>
      <c r="H130" s="84">
        <v>44000</v>
      </c>
      <c r="I130" s="85">
        <v>35818.269999999997</v>
      </c>
      <c r="J130" s="85">
        <v>18792.759999999998</v>
      </c>
      <c r="K130" s="85">
        <v>17025.509999999998</v>
      </c>
      <c r="N130" s="3" t="s">
        <v>125</v>
      </c>
      <c r="O130" s="82">
        <v>11</v>
      </c>
      <c r="P130" s="85">
        <v>13919.38</v>
      </c>
      <c r="Q130" s="83" t="s">
        <v>14</v>
      </c>
      <c r="R130" s="83" t="s">
        <v>10</v>
      </c>
      <c r="S130" s="83" t="s">
        <v>10</v>
      </c>
      <c r="T130" s="82" t="s">
        <v>39</v>
      </c>
      <c r="U130" s="82" t="s">
        <v>99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M662507</v>
      </c>
      <c r="AU130" s="11">
        <f t="shared" si="66"/>
        <v>11</v>
      </c>
      <c r="AV130" s="11">
        <f t="shared" si="67"/>
        <v>13919.38</v>
      </c>
      <c r="AW130" s="11" t="str">
        <f t="shared" si="68"/>
        <v>2019/7</v>
      </c>
      <c r="AX130" s="11" t="str">
        <f t="shared" si="69"/>
        <v>2019/7 Contribuciones Seg. Social</v>
      </c>
      <c r="AY130" s="11">
        <f t="shared" si="41"/>
        <v>148239.01</v>
      </c>
      <c r="AZ130" s="11">
        <f t="shared" si="70"/>
        <v>9.3898225575035868E-2</v>
      </c>
      <c r="BA130" s="11" t="str">
        <f t="shared" si="52"/>
        <v>M662507 11</v>
      </c>
      <c r="BB130" s="11">
        <f>IFERROR(IF(AW130="","",VLOOKUP(AW130,SUSS!R:S,2,FALSE)),AY130*SUSS!$M$2)</f>
        <v>17788.681199999999</v>
      </c>
      <c r="BC130" s="11">
        <f t="shared" si="50"/>
        <v>1670.3255999999997</v>
      </c>
    </row>
    <row r="131" spans="1:55" ht="20.100000000000001" customHeight="1" thickBot="1">
      <c r="A131" s="3" t="s">
        <v>136</v>
      </c>
      <c r="B131" s="82">
        <v>2019</v>
      </c>
      <c r="C131" s="82">
        <v>11</v>
      </c>
      <c r="D131" s="82"/>
      <c r="E131" s="83" t="s">
        <v>14</v>
      </c>
      <c r="F131" s="83" t="s">
        <v>10</v>
      </c>
      <c r="G131" s="83" t="s">
        <v>10</v>
      </c>
      <c r="H131" s="84">
        <v>43809</v>
      </c>
      <c r="I131" s="85">
        <v>178033.45</v>
      </c>
      <c r="J131" s="86">
        <v>0</v>
      </c>
      <c r="K131" s="85">
        <v>178033.45</v>
      </c>
      <c r="N131" s="3" t="s">
        <v>125</v>
      </c>
      <c r="O131" s="82">
        <v>11</v>
      </c>
      <c r="P131" s="85">
        <v>7771.76</v>
      </c>
      <c r="Q131" s="83" t="s">
        <v>13</v>
      </c>
      <c r="R131" s="83" t="s">
        <v>10</v>
      </c>
      <c r="S131" s="83" t="s">
        <v>10</v>
      </c>
      <c r="T131" s="82" t="s">
        <v>39</v>
      </c>
      <c r="U131" s="82" t="s">
        <v>99</v>
      </c>
      <c r="AC131" s="11" t="str">
        <f t="shared" si="53"/>
        <v>N705432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178033.45</v>
      </c>
      <c r="AH131" s="11">
        <f t="shared" si="58"/>
        <v>0</v>
      </c>
      <c r="AI131" s="11">
        <f t="shared" si="59"/>
        <v>178033.45</v>
      </c>
      <c r="AJ131" s="11">
        <f t="shared" si="60"/>
        <v>2019</v>
      </c>
      <c r="AK131" s="11">
        <f t="shared" si="61"/>
        <v>11</v>
      </c>
      <c r="AN131" s="11" t="str">
        <f t="shared" si="62"/>
        <v>2019/11</v>
      </c>
      <c r="AO131" s="11" t="str">
        <f t="shared" si="63"/>
        <v>2019/11 Contribuciones Seg. Social</v>
      </c>
      <c r="AP131" s="11">
        <f t="shared" si="64"/>
        <v>178033.45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136</v>
      </c>
      <c r="B132" s="82">
        <v>2019</v>
      </c>
      <c r="C132" s="82">
        <v>11</v>
      </c>
      <c r="D132" s="82"/>
      <c r="E132" s="83" t="s">
        <v>14</v>
      </c>
      <c r="F132" s="83" t="s">
        <v>10</v>
      </c>
      <c r="G132" s="83" t="s">
        <v>11</v>
      </c>
      <c r="H132" s="84">
        <v>44000</v>
      </c>
      <c r="I132" s="85">
        <v>37454.68</v>
      </c>
      <c r="J132" s="85">
        <v>19651.330000000002</v>
      </c>
      <c r="K132" s="85">
        <v>17803.3</v>
      </c>
      <c r="N132" s="3" t="s">
        <v>125</v>
      </c>
      <c r="O132" s="82">
        <v>12</v>
      </c>
      <c r="P132" s="86">
        <v>50.18</v>
      </c>
      <c r="Q132" s="83" t="s">
        <v>37</v>
      </c>
      <c r="R132" s="83" t="s">
        <v>10</v>
      </c>
      <c r="S132" s="83" t="s">
        <v>10</v>
      </c>
      <c r="T132" s="82" t="s">
        <v>100</v>
      </c>
      <c r="U132" s="82" t="s">
        <v>99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138</v>
      </c>
      <c r="B133" s="89" t="s">
        <v>94</v>
      </c>
      <c r="C133"/>
      <c r="D133"/>
      <c r="E133"/>
      <c r="F133"/>
      <c r="G133"/>
      <c r="H133"/>
      <c r="I133"/>
      <c r="J133"/>
      <c r="K133"/>
      <c r="N133" s="3" t="s">
        <v>125</v>
      </c>
      <c r="O133" s="82">
        <v>12</v>
      </c>
      <c r="P133" s="85">
        <v>7771.76</v>
      </c>
      <c r="Q133" s="83" t="s">
        <v>13</v>
      </c>
      <c r="R133" s="83" t="s">
        <v>10</v>
      </c>
      <c r="S133" s="83" t="s">
        <v>10</v>
      </c>
      <c r="T133" s="82" t="s">
        <v>39</v>
      </c>
      <c r="U133" s="82" t="s">
        <v>99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138</v>
      </c>
      <c r="B134" s="87" t="s">
        <v>0</v>
      </c>
      <c r="C134" s="87" t="s">
        <v>1</v>
      </c>
      <c r="D134" s="87" t="s">
        <v>2</v>
      </c>
      <c r="E134" s="87" t="s">
        <v>3</v>
      </c>
      <c r="F134" s="87" t="s">
        <v>4</v>
      </c>
      <c r="G134" s="87" t="s">
        <v>5</v>
      </c>
      <c r="H134" s="87" t="s">
        <v>6</v>
      </c>
      <c r="I134" s="87" t="s">
        <v>7</v>
      </c>
      <c r="J134" s="87" t="s">
        <v>8</v>
      </c>
      <c r="K134" s="87" t="s">
        <v>9</v>
      </c>
      <c r="N134" s="3" t="s">
        <v>125</v>
      </c>
      <c r="O134" s="82">
        <v>12</v>
      </c>
      <c r="P134" s="85">
        <v>13919.38</v>
      </c>
      <c r="Q134" s="83" t="s">
        <v>14</v>
      </c>
      <c r="R134" s="83" t="s">
        <v>10</v>
      </c>
      <c r="S134" s="83" t="s">
        <v>10</v>
      </c>
      <c r="T134" s="82" t="s">
        <v>39</v>
      </c>
      <c r="U134" s="82" t="s">
        <v>99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>M662507</v>
      </c>
      <c r="AU134" s="11">
        <f t="shared" si="66"/>
        <v>12</v>
      </c>
      <c r="AV134" s="11">
        <f t="shared" si="67"/>
        <v>13919.38</v>
      </c>
      <c r="AW134" s="11" t="str">
        <f t="shared" si="68"/>
        <v>2019/7</v>
      </c>
      <c r="AX134" s="11" t="str">
        <f t="shared" si="69"/>
        <v>2019/7 Contribuciones Seg. Social</v>
      </c>
      <c r="AY134" s="11">
        <f t="shared" si="71"/>
        <v>148239.01</v>
      </c>
      <c r="AZ134" s="11">
        <f t="shared" si="70"/>
        <v>9.3898225575035868E-2</v>
      </c>
      <c r="BA134" s="11" t="str">
        <f t="shared" si="52"/>
        <v>M662507 12</v>
      </c>
      <c r="BB134" s="11">
        <f>IFERROR(IF(AW134="","",VLOOKUP(AW134,SUSS!R:S,2,FALSE)),AY134*SUSS!$M$2)</f>
        <v>17788.681199999999</v>
      </c>
      <c r="BC134" s="11">
        <f t="shared" si="72"/>
        <v>1670.3255999999997</v>
      </c>
    </row>
    <row r="135" spans="1:55" ht="20.100000000000001" customHeight="1" thickBot="1">
      <c r="A135" s="3" t="s">
        <v>138</v>
      </c>
      <c r="B135" s="77">
        <v>2019</v>
      </c>
      <c r="C135" s="77">
        <v>12</v>
      </c>
      <c r="D135" s="77"/>
      <c r="E135" s="78" t="s">
        <v>139</v>
      </c>
      <c r="F135" s="78" t="s">
        <v>10</v>
      </c>
      <c r="G135" s="78" t="s">
        <v>10</v>
      </c>
      <c r="H135" s="79">
        <v>43852</v>
      </c>
      <c r="I135" s="80">
        <v>583028.85</v>
      </c>
      <c r="J135" s="81">
        <v>0</v>
      </c>
      <c r="K135" s="80">
        <v>583028.85</v>
      </c>
      <c r="N135" s="3" t="s">
        <v>125</v>
      </c>
      <c r="O135" s="82">
        <v>13</v>
      </c>
      <c r="P135" s="86">
        <v>50.18</v>
      </c>
      <c r="Q135" s="83" t="s">
        <v>37</v>
      </c>
      <c r="R135" s="83" t="s">
        <v>10</v>
      </c>
      <c r="S135" s="83" t="s">
        <v>10</v>
      </c>
      <c r="T135" s="82" t="s">
        <v>100</v>
      </c>
      <c r="U135" s="82" t="s">
        <v>99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138</v>
      </c>
      <c r="B136" s="82">
        <v>2019</v>
      </c>
      <c r="C136" s="82">
        <v>12</v>
      </c>
      <c r="D136" s="82"/>
      <c r="E136" s="83" t="s">
        <v>139</v>
      </c>
      <c r="F136" s="83" t="s">
        <v>10</v>
      </c>
      <c r="G136" s="83" t="s">
        <v>11</v>
      </c>
      <c r="H136" s="84">
        <v>44117</v>
      </c>
      <c r="I136" s="85">
        <v>147906.65</v>
      </c>
      <c r="J136" s="85">
        <v>89603.76</v>
      </c>
      <c r="K136" s="85">
        <v>58302.89</v>
      </c>
      <c r="N136" s="3" t="s">
        <v>125</v>
      </c>
      <c r="O136" s="82">
        <v>13</v>
      </c>
      <c r="P136" s="85">
        <v>7771.76</v>
      </c>
      <c r="Q136" s="83" t="s">
        <v>13</v>
      </c>
      <c r="R136" s="83" t="s">
        <v>10</v>
      </c>
      <c r="S136" s="83" t="s">
        <v>10</v>
      </c>
      <c r="T136" s="82" t="s">
        <v>39</v>
      </c>
      <c r="U136" s="82" t="s">
        <v>99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138</v>
      </c>
      <c r="B137" s="82">
        <v>2019</v>
      </c>
      <c r="C137" s="82">
        <v>12</v>
      </c>
      <c r="D137" s="82"/>
      <c r="E137" s="83" t="s">
        <v>139</v>
      </c>
      <c r="F137" s="83" t="s">
        <v>10</v>
      </c>
      <c r="G137" s="83" t="s">
        <v>140</v>
      </c>
      <c r="H137" s="84">
        <v>43852</v>
      </c>
      <c r="I137" s="86">
        <v>400</v>
      </c>
      <c r="J137" s="86">
        <v>0</v>
      </c>
      <c r="K137" s="86">
        <v>400</v>
      </c>
      <c r="N137" s="3" t="s">
        <v>125</v>
      </c>
      <c r="O137" s="82">
        <v>13</v>
      </c>
      <c r="P137" s="85">
        <v>13919.38</v>
      </c>
      <c r="Q137" s="83" t="s">
        <v>14</v>
      </c>
      <c r="R137" s="83" t="s">
        <v>10</v>
      </c>
      <c r="S137" s="83" t="s">
        <v>10</v>
      </c>
      <c r="T137" s="82" t="s">
        <v>39</v>
      </c>
      <c r="U137" s="82" t="s">
        <v>99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>M662507</v>
      </c>
      <c r="AU137" s="11">
        <f t="shared" si="66"/>
        <v>13</v>
      </c>
      <c r="AV137" s="11">
        <f t="shared" si="67"/>
        <v>13919.38</v>
      </c>
      <c r="AW137" s="11" t="str">
        <f t="shared" si="68"/>
        <v>2019/7</v>
      </c>
      <c r="AX137" s="11" t="str">
        <f t="shared" si="69"/>
        <v>2019/7 Contribuciones Seg. Social</v>
      </c>
      <c r="AY137" s="11">
        <f t="shared" si="71"/>
        <v>148239.01</v>
      </c>
      <c r="AZ137" s="11">
        <f t="shared" si="70"/>
        <v>9.3898225575035868E-2</v>
      </c>
      <c r="BA137" s="11" t="str">
        <f t="shared" si="73"/>
        <v>M662507 13</v>
      </c>
      <c r="BB137" s="11">
        <f>IFERROR(IF(AW137="","",VLOOKUP(AW137,SUSS!R:S,2,FALSE)),AY137*SUSS!$M$2)</f>
        <v>17788.681199999999</v>
      </c>
      <c r="BC137" s="11">
        <f t="shared" si="72"/>
        <v>1670.3255999999997</v>
      </c>
    </row>
    <row r="138" spans="1:55" ht="20.100000000000001" customHeight="1" thickBot="1">
      <c r="A138" s="3" t="s">
        <v>138</v>
      </c>
      <c r="B138" s="82">
        <v>2019</v>
      </c>
      <c r="C138" s="82"/>
      <c r="D138" s="82"/>
      <c r="E138" s="83" t="s">
        <v>37</v>
      </c>
      <c r="F138" s="83" t="s">
        <v>10</v>
      </c>
      <c r="G138" s="83" t="s">
        <v>10</v>
      </c>
      <c r="H138" s="84">
        <v>43998</v>
      </c>
      <c r="I138" s="85">
        <v>17774.28</v>
      </c>
      <c r="J138" s="86">
        <v>0</v>
      </c>
      <c r="K138" s="85">
        <v>17774.28</v>
      </c>
      <c r="N138" s="3" t="s">
        <v>125</v>
      </c>
      <c r="O138" s="82">
        <v>14</v>
      </c>
      <c r="P138" s="86">
        <v>50.18</v>
      </c>
      <c r="Q138" s="83" t="s">
        <v>37</v>
      </c>
      <c r="R138" s="83" t="s">
        <v>10</v>
      </c>
      <c r="S138" s="83" t="s">
        <v>10</v>
      </c>
      <c r="T138" s="82" t="s">
        <v>100</v>
      </c>
      <c r="U138" s="82" t="s">
        <v>99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138</v>
      </c>
      <c r="B139" s="82">
        <v>2019</v>
      </c>
      <c r="C139" s="82"/>
      <c r="D139" s="82"/>
      <c r="E139" s="83" t="s">
        <v>37</v>
      </c>
      <c r="F139" s="83" t="s">
        <v>10</v>
      </c>
      <c r="G139" s="83" t="s">
        <v>11</v>
      </c>
      <c r="H139" s="84">
        <v>44117</v>
      </c>
      <c r="I139" s="85">
        <v>1911.68</v>
      </c>
      <c r="J139" s="86">
        <v>134.25</v>
      </c>
      <c r="K139" s="85">
        <v>1777.43</v>
      </c>
      <c r="N139" s="3" t="s">
        <v>125</v>
      </c>
      <c r="O139" s="82">
        <v>14</v>
      </c>
      <c r="P139" s="85">
        <v>7771.76</v>
      </c>
      <c r="Q139" s="83" t="s">
        <v>13</v>
      </c>
      <c r="R139" s="83" t="s">
        <v>10</v>
      </c>
      <c r="S139" s="83" t="s">
        <v>10</v>
      </c>
      <c r="T139" s="82" t="s">
        <v>39</v>
      </c>
      <c r="U139" s="82" t="s">
        <v>99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138</v>
      </c>
      <c r="B140" s="82">
        <v>2020</v>
      </c>
      <c r="C140" s="82">
        <v>1</v>
      </c>
      <c r="D140" s="82"/>
      <c r="E140" s="83" t="s">
        <v>139</v>
      </c>
      <c r="F140" s="83" t="s">
        <v>10</v>
      </c>
      <c r="G140" s="83" t="s">
        <v>10</v>
      </c>
      <c r="H140" s="84">
        <v>43881</v>
      </c>
      <c r="I140" s="85">
        <v>191443.37</v>
      </c>
      <c r="J140" s="86">
        <v>0</v>
      </c>
      <c r="K140" s="85">
        <v>191443.37</v>
      </c>
      <c r="N140" s="3" t="s">
        <v>125</v>
      </c>
      <c r="O140" s="82">
        <v>14</v>
      </c>
      <c r="P140" s="85">
        <v>13919.38</v>
      </c>
      <c r="Q140" s="83" t="s">
        <v>14</v>
      </c>
      <c r="R140" s="83" t="s">
        <v>10</v>
      </c>
      <c r="S140" s="83" t="s">
        <v>10</v>
      </c>
      <c r="T140" s="82" t="s">
        <v>39</v>
      </c>
      <c r="U140" s="82" t="s">
        <v>99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M662507</v>
      </c>
      <c r="AU140" s="11">
        <f t="shared" si="66"/>
        <v>14</v>
      </c>
      <c r="AV140" s="11">
        <f t="shared" si="67"/>
        <v>13919.38</v>
      </c>
      <c r="AW140" s="11" t="str">
        <f t="shared" si="68"/>
        <v>2019/7</v>
      </c>
      <c r="AX140" s="11" t="str">
        <f t="shared" si="69"/>
        <v>2019/7 Contribuciones Seg. Social</v>
      </c>
      <c r="AY140" s="11">
        <f t="shared" si="71"/>
        <v>148239.01</v>
      </c>
      <c r="AZ140" s="11">
        <f t="shared" si="70"/>
        <v>9.3898225575035868E-2</v>
      </c>
      <c r="BA140" s="11" t="str">
        <f t="shared" si="73"/>
        <v>M662507 14</v>
      </c>
      <c r="BB140" s="11">
        <f>IFERROR(IF(AW140="","",VLOOKUP(AW140,SUSS!R:S,2,FALSE)),AY140*SUSS!$M$2)</f>
        <v>17788.681199999999</v>
      </c>
      <c r="BC140" s="11">
        <f t="shared" si="72"/>
        <v>1670.3255999999997</v>
      </c>
    </row>
    <row r="141" spans="1:55" ht="20.100000000000001" customHeight="1" thickBot="1">
      <c r="A141" s="3" t="s">
        <v>138</v>
      </c>
      <c r="B141" s="82">
        <v>2020</v>
      </c>
      <c r="C141" s="82">
        <v>1</v>
      </c>
      <c r="D141" s="82"/>
      <c r="E141" s="83" t="s">
        <v>139</v>
      </c>
      <c r="F141" s="83" t="s">
        <v>10</v>
      </c>
      <c r="G141" s="83" t="s">
        <v>11</v>
      </c>
      <c r="H141" s="84">
        <v>44117</v>
      </c>
      <c r="I141" s="85">
        <v>42134.13</v>
      </c>
      <c r="J141" s="85">
        <v>22989.79</v>
      </c>
      <c r="K141" s="85">
        <v>19144.34</v>
      </c>
      <c r="N141" s="3" t="s">
        <v>125</v>
      </c>
      <c r="O141" s="82">
        <v>15</v>
      </c>
      <c r="P141" s="86">
        <v>50.18</v>
      </c>
      <c r="Q141" s="83" t="s">
        <v>37</v>
      </c>
      <c r="R141" s="83" t="s">
        <v>10</v>
      </c>
      <c r="S141" s="83" t="s">
        <v>10</v>
      </c>
      <c r="T141" s="82" t="s">
        <v>100</v>
      </c>
      <c r="U141" s="82" t="s">
        <v>99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138</v>
      </c>
      <c r="B142" s="82">
        <v>2020</v>
      </c>
      <c r="C142" s="82">
        <v>2</v>
      </c>
      <c r="D142" s="82"/>
      <c r="E142" s="83" t="s">
        <v>139</v>
      </c>
      <c r="F142" s="83" t="s">
        <v>10</v>
      </c>
      <c r="G142" s="83" t="s">
        <v>10</v>
      </c>
      <c r="H142" s="84">
        <v>43910</v>
      </c>
      <c r="I142" s="85">
        <v>437251.44</v>
      </c>
      <c r="J142" s="86">
        <v>0</v>
      </c>
      <c r="K142" s="85">
        <v>437251.44</v>
      </c>
      <c r="N142" s="3" t="s">
        <v>125</v>
      </c>
      <c r="O142" s="82">
        <v>15</v>
      </c>
      <c r="P142" s="85">
        <v>13919.38</v>
      </c>
      <c r="Q142" s="83" t="s">
        <v>14</v>
      </c>
      <c r="R142" s="83" t="s">
        <v>10</v>
      </c>
      <c r="S142" s="83" t="s">
        <v>10</v>
      </c>
      <c r="T142" s="82" t="s">
        <v>39</v>
      </c>
      <c r="U142" s="82" t="s">
        <v>99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>M662507</v>
      </c>
      <c r="AU142" s="11">
        <f t="shared" si="66"/>
        <v>15</v>
      </c>
      <c r="AV142" s="11">
        <f t="shared" si="67"/>
        <v>13919.38</v>
      </c>
      <c r="AW142" s="11" t="str">
        <f t="shared" si="68"/>
        <v>2019/7</v>
      </c>
      <c r="AX142" s="11" t="str">
        <f t="shared" si="69"/>
        <v>2019/7 Contribuciones Seg. Social</v>
      </c>
      <c r="AY142" s="11">
        <f t="shared" si="71"/>
        <v>148239.01</v>
      </c>
      <c r="AZ142" s="11">
        <f t="shared" si="70"/>
        <v>9.3898225575035868E-2</v>
      </c>
      <c r="BA142" s="11" t="str">
        <f t="shared" si="73"/>
        <v>M662507 15</v>
      </c>
      <c r="BB142" s="11">
        <f>IFERROR(IF(AW142="","",VLOOKUP(AW142,SUSS!R:S,2,FALSE)),AY142*SUSS!$M$2)</f>
        <v>17788.681199999999</v>
      </c>
      <c r="BC142" s="11">
        <f t="shared" si="72"/>
        <v>1670.3255999999997</v>
      </c>
    </row>
    <row r="143" spans="1:55" ht="20.100000000000001" customHeight="1" thickBot="1">
      <c r="A143" s="3" t="s">
        <v>138</v>
      </c>
      <c r="B143" s="82">
        <v>2020</v>
      </c>
      <c r="C143" s="82">
        <v>2</v>
      </c>
      <c r="D143" s="82"/>
      <c r="E143" s="83" t="s">
        <v>139</v>
      </c>
      <c r="F143" s="83" t="s">
        <v>10</v>
      </c>
      <c r="G143" s="83" t="s">
        <v>11</v>
      </c>
      <c r="H143" s="84">
        <v>44117</v>
      </c>
      <c r="I143" s="85">
        <v>80492.160000000003</v>
      </c>
      <c r="J143" s="85">
        <v>36767.019999999997</v>
      </c>
      <c r="K143" s="85">
        <v>43725.14</v>
      </c>
      <c r="N143" s="3" t="s">
        <v>125</v>
      </c>
      <c r="O143" s="82">
        <v>15</v>
      </c>
      <c r="P143" s="85">
        <v>7771.76</v>
      </c>
      <c r="Q143" s="83" t="s">
        <v>13</v>
      </c>
      <c r="R143" s="83" t="s">
        <v>10</v>
      </c>
      <c r="S143" s="83" t="s">
        <v>10</v>
      </c>
      <c r="T143" s="82" t="s">
        <v>39</v>
      </c>
      <c r="U143" s="82" t="s">
        <v>99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138</v>
      </c>
      <c r="B144" s="82">
        <v>2020</v>
      </c>
      <c r="C144" s="82">
        <v>3</v>
      </c>
      <c r="D144" s="82"/>
      <c r="E144" s="83" t="s">
        <v>139</v>
      </c>
      <c r="F144" s="83" t="s">
        <v>10</v>
      </c>
      <c r="G144" s="83" t="s">
        <v>10</v>
      </c>
      <c r="H144" s="84">
        <v>43943</v>
      </c>
      <c r="I144" s="85">
        <v>84180.56</v>
      </c>
      <c r="J144" s="86">
        <v>0</v>
      </c>
      <c r="K144" s="85">
        <v>84180.56</v>
      </c>
      <c r="N144" s="3" t="s">
        <v>125</v>
      </c>
      <c r="O144" s="82">
        <v>16</v>
      </c>
      <c r="P144" s="86">
        <v>50.18</v>
      </c>
      <c r="Q144" s="83" t="s">
        <v>37</v>
      </c>
      <c r="R144" s="83" t="s">
        <v>10</v>
      </c>
      <c r="S144" s="83" t="s">
        <v>10</v>
      </c>
      <c r="T144" s="82" t="s">
        <v>100</v>
      </c>
      <c r="U144" s="82" t="s">
        <v>99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138</v>
      </c>
      <c r="B145" s="82">
        <v>2020</v>
      </c>
      <c r="C145" s="82">
        <v>3</v>
      </c>
      <c r="D145" s="82"/>
      <c r="E145" s="83" t="s">
        <v>139</v>
      </c>
      <c r="F145" s="83" t="s">
        <v>10</v>
      </c>
      <c r="G145" s="83" t="s">
        <v>11</v>
      </c>
      <c r="H145" s="84">
        <v>44117</v>
      </c>
      <c r="I145" s="85">
        <v>12842.03</v>
      </c>
      <c r="J145" s="85">
        <v>4423.97</v>
      </c>
      <c r="K145" s="85">
        <v>8418.06</v>
      </c>
      <c r="N145" s="3" t="s">
        <v>125</v>
      </c>
      <c r="O145" s="82">
        <v>16</v>
      </c>
      <c r="P145" s="85">
        <v>13919.38</v>
      </c>
      <c r="Q145" s="83" t="s">
        <v>14</v>
      </c>
      <c r="R145" s="83" t="s">
        <v>10</v>
      </c>
      <c r="S145" s="83" t="s">
        <v>10</v>
      </c>
      <c r="T145" s="82" t="s">
        <v>39</v>
      </c>
      <c r="U145" s="82" t="s">
        <v>99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>M662507</v>
      </c>
      <c r="AU145" s="11">
        <f t="shared" si="66"/>
        <v>16</v>
      </c>
      <c r="AV145" s="11">
        <f t="shared" si="67"/>
        <v>13919.38</v>
      </c>
      <c r="AW145" s="11" t="str">
        <f t="shared" si="68"/>
        <v>2019/7</v>
      </c>
      <c r="AX145" s="11" t="str">
        <f t="shared" si="69"/>
        <v>2019/7 Contribuciones Seg. Social</v>
      </c>
      <c r="AY145" s="11">
        <f t="shared" si="71"/>
        <v>148239.01</v>
      </c>
      <c r="AZ145" s="11">
        <f t="shared" si="70"/>
        <v>9.3898225575035868E-2</v>
      </c>
      <c r="BA145" s="11" t="str">
        <f t="shared" si="73"/>
        <v>M662507 16</v>
      </c>
      <c r="BB145" s="11">
        <f>IFERROR(IF(AW145="","",VLOOKUP(AW145,SUSS!R:S,2,FALSE)),AY145*SUSS!$M$2)</f>
        <v>17788.681199999999</v>
      </c>
      <c r="BC145" s="11">
        <f t="shared" si="72"/>
        <v>1670.3255999999997</v>
      </c>
    </row>
    <row r="146" spans="1:55" ht="20.100000000000001" customHeight="1" thickBot="1">
      <c r="A146" s="3" t="s">
        <v>138</v>
      </c>
      <c r="B146" s="82">
        <v>2020</v>
      </c>
      <c r="C146" s="82">
        <v>4</v>
      </c>
      <c r="D146" s="82"/>
      <c r="E146" s="83" t="s">
        <v>139</v>
      </c>
      <c r="F146" s="83" t="s">
        <v>10</v>
      </c>
      <c r="G146" s="83" t="s">
        <v>10</v>
      </c>
      <c r="H146" s="84">
        <v>43972</v>
      </c>
      <c r="I146" s="85">
        <v>126071.03</v>
      </c>
      <c r="J146" s="86">
        <v>0</v>
      </c>
      <c r="K146" s="85">
        <v>126071.03</v>
      </c>
      <c r="N146" s="3" t="s">
        <v>125</v>
      </c>
      <c r="O146" s="82">
        <v>16</v>
      </c>
      <c r="P146" s="85">
        <v>7771.76</v>
      </c>
      <c r="Q146" s="83" t="s">
        <v>13</v>
      </c>
      <c r="R146" s="83" t="s">
        <v>10</v>
      </c>
      <c r="S146" s="83" t="s">
        <v>10</v>
      </c>
      <c r="T146" s="82" t="s">
        <v>39</v>
      </c>
      <c r="U146" s="82" t="s">
        <v>99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138</v>
      </c>
      <c r="B147" s="82">
        <v>2020</v>
      </c>
      <c r="C147" s="82">
        <v>4</v>
      </c>
      <c r="D147" s="82"/>
      <c r="E147" s="83" t="s">
        <v>139</v>
      </c>
      <c r="F147" s="83" t="s">
        <v>10</v>
      </c>
      <c r="G147" s="83" t="s">
        <v>11</v>
      </c>
      <c r="H147" s="84">
        <v>44117</v>
      </c>
      <c r="I147" s="85">
        <v>16185.84</v>
      </c>
      <c r="J147" s="85">
        <v>3578.74</v>
      </c>
      <c r="K147" s="85">
        <v>12607.1</v>
      </c>
      <c r="N147" s="3" t="s">
        <v>125</v>
      </c>
      <c r="O147" s="82">
        <v>17</v>
      </c>
      <c r="P147" s="86">
        <v>50.18</v>
      </c>
      <c r="Q147" s="83" t="s">
        <v>37</v>
      </c>
      <c r="R147" s="83" t="s">
        <v>10</v>
      </c>
      <c r="S147" s="83" t="s">
        <v>10</v>
      </c>
      <c r="T147" s="82" t="s">
        <v>100</v>
      </c>
      <c r="U147" s="82" t="s">
        <v>99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138</v>
      </c>
      <c r="B148" s="89" t="s">
        <v>12</v>
      </c>
      <c r="C148"/>
      <c r="D148"/>
      <c r="E148"/>
      <c r="F148"/>
      <c r="G148"/>
      <c r="H148"/>
      <c r="I148"/>
      <c r="J148"/>
      <c r="K148"/>
      <c r="N148" s="3" t="s">
        <v>125</v>
      </c>
      <c r="O148" s="82">
        <v>17</v>
      </c>
      <c r="P148" s="85">
        <v>7771.76</v>
      </c>
      <c r="Q148" s="83" t="s">
        <v>13</v>
      </c>
      <c r="R148" s="83" t="s">
        <v>10</v>
      </c>
      <c r="S148" s="83" t="s">
        <v>10</v>
      </c>
      <c r="T148" s="82" t="s">
        <v>39</v>
      </c>
      <c r="U148" s="82" t="s">
        <v>99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138</v>
      </c>
      <c r="B149" s="87" t="s">
        <v>0</v>
      </c>
      <c r="C149" s="87" t="s">
        <v>1</v>
      </c>
      <c r="D149" s="87" t="s">
        <v>2</v>
      </c>
      <c r="E149" s="87" t="s">
        <v>3</v>
      </c>
      <c r="F149" s="87" t="s">
        <v>4</v>
      </c>
      <c r="G149" s="87" t="s">
        <v>5</v>
      </c>
      <c r="H149" s="87" t="s">
        <v>6</v>
      </c>
      <c r="I149" s="87" t="s">
        <v>7</v>
      </c>
      <c r="J149" s="87" t="s">
        <v>8</v>
      </c>
      <c r="K149" s="87" t="s">
        <v>9</v>
      </c>
      <c r="N149" s="3" t="s">
        <v>125</v>
      </c>
      <c r="O149" s="82">
        <v>17</v>
      </c>
      <c r="P149" s="85">
        <v>13919.38</v>
      </c>
      <c r="Q149" s="83" t="s">
        <v>14</v>
      </c>
      <c r="R149" s="83" t="s">
        <v>10</v>
      </c>
      <c r="S149" s="83" t="s">
        <v>10</v>
      </c>
      <c r="T149" s="82" t="s">
        <v>39</v>
      </c>
      <c r="U149" s="82" t="s">
        <v>99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M662507</v>
      </c>
      <c r="AU149" s="11">
        <f t="shared" si="66"/>
        <v>17</v>
      </c>
      <c r="AV149" s="11">
        <f t="shared" si="67"/>
        <v>13919.38</v>
      </c>
      <c r="AW149" s="11" t="str">
        <f t="shared" si="68"/>
        <v>2019/7</v>
      </c>
      <c r="AX149" s="11" t="str">
        <f t="shared" si="69"/>
        <v>2019/7 Contribuciones Seg. Social</v>
      </c>
      <c r="AY149" s="11">
        <f t="shared" si="71"/>
        <v>148239.01</v>
      </c>
      <c r="AZ149" s="11">
        <f t="shared" si="70"/>
        <v>9.3898225575035868E-2</v>
      </c>
      <c r="BA149" s="11" t="str">
        <f t="shared" si="73"/>
        <v>M662507 17</v>
      </c>
      <c r="BB149" s="11">
        <f>IFERROR(IF(AW149="","",VLOOKUP(AW149,SUSS!R:S,2,FALSE)),AY149*SUSS!$M$2)</f>
        <v>17788.681199999999</v>
      </c>
      <c r="BC149" s="11">
        <f t="shared" si="72"/>
        <v>1670.3255999999997</v>
      </c>
    </row>
    <row r="150" spans="1:55" ht="20.100000000000001" customHeight="1" thickBot="1">
      <c r="A150" s="3" t="s">
        <v>138</v>
      </c>
      <c r="B150" s="77">
        <v>2020</v>
      </c>
      <c r="C150" s="77">
        <v>2</v>
      </c>
      <c r="D150" s="77"/>
      <c r="E150" s="78" t="s">
        <v>14</v>
      </c>
      <c r="F150" s="78" t="s">
        <v>10</v>
      </c>
      <c r="G150" s="78" t="s">
        <v>10</v>
      </c>
      <c r="H150" s="79">
        <v>43900</v>
      </c>
      <c r="I150" s="80">
        <v>223525.72</v>
      </c>
      <c r="J150" s="81">
        <v>0</v>
      </c>
      <c r="K150" s="80">
        <v>223525.72</v>
      </c>
      <c r="N150" s="3" t="s">
        <v>125</v>
      </c>
      <c r="O150" s="82">
        <v>18</v>
      </c>
      <c r="P150" s="86">
        <v>50.18</v>
      </c>
      <c r="Q150" s="83" t="s">
        <v>37</v>
      </c>
      <c r="R150" s="83" t="s">
        <v>10</v>
      </c>
      <c r="S150" s="83" t="s">
        <v>10</v>
      </c>
      <c r="T150" s="82" t="s">
        <v>100</v>
      </c>
      <c r="U150" s="82" t="s">
        <v>99</v>
      </c>
      <c r="AC150" s="11" t="str">
        <f t="shared" si="53"/>
        <v>N814094</v>
      </c>
      <c r="AD150" s="11" t="str">
        <f t="shared" si="54"/>
        <v>Contribuciones Seg. Social</v>
      </c>
      <c r="AE150" s="11" t="str">
        <f t="shared" si="55"/>
        <v>Declaración Jurada</v>
      </c>
      <c r="AF150" s="11" t="str">
        <f t="shared" si="56"/>
        <v>Declaración Jurada</v>
      </c>
      <c r="AG150" s="11">
        <f t="shared" si="57"/>
        <v>223525.72</v>
      </c>
      <c r="AH150" s="11">
        <f t="shared" si="58"/>
        <v>0</v>
      </c>
      <c r="AI150" s="11">
        <f t="shared" si="59"/>
        <v>223525.72</v>
      </c>
      <c r="AJ150" s="11">
        <f t="shared" si="60"/>
        <v>2020</v>
      </c>
      <c r="AK150" s="11">
        <f t="shared" si="61"/>
        <v>2</v>
      </c>
      <c r="AN150" s="11" t="str">
        <f t="shared" si="62"/>
        <v xml:space="preserve">2020/2 </v>
      </c>
      <c r="AO150" s="11" t="str">
        <f t="shared" si="63"/>
        <v>2020/2 Contribuciones Seg. Social</v>
      </c>
      <c r="AP150" s="11">
        <f t="shared" si="64"/>
        <v>223525.72</v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138</v>
      </c>
      <c r="B151" s="82">
        <v>2020</v>
      </c>
      <c r="C151" s="82">
        <v>2</v>
      </c>
      <c r="D151" s="82"/>
      <c r="E151" s="83" t="s">
        <v>14</v>
      </c>
      <c r="F151" s="83" t="s">
        <v>10</v>
      </c>
      <c r="G151" s="83" t="s">
        <v>11</v>
      </c>
      <c r="H151" s="84">
        <v>44117</v>
      </c>
      <c r="I151" s="85">
        <v>43830.41</v>
      </c>
      <c r="J151" s="85">
        <v>21477.84</v>
      </c>
      <c r="K151" s="85">
        <v>22352.57</v>
      </c>
      <c r="N151" s="3" t="s">
        <v>125</v>
      </c>
      <c r="O151" s="82">
        <v>18</v>
      </c>
      <c r="P151" s="85">
        <v>7771.76</v>
      </c>
      <c r="Q151" s="83" t="s">
        <v>13</v>
      </c>
      <c r="R151" s="83" t="s">
        <v>10</v>
      </c>
      <c r="S151" s="83" t="s">
        <v>10</v>
      </c>
      <c r="T151" s="82" t="s">
        <v>39</v>
      </c>
      <c r="U151" s="82" t="s">
        <v>99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138</v>
      </c>
      <c r="B152" s="82">
        <v>2020</v>
      </c>
      <c r="C152" s="82">
        <v>3</v>
      </c>
      <c r="D152" s="82"/>
      <c r="E152" s="83" t="s">
        <v>14</v>
      </c>
      <c r="F152" s="83" t="s">
        <v>141</v>
      </c>
      <c r="G152" s="83" t="s">
        <v>10</v>
      </c>
      <c r="H152" s="84">
        <v>43938</v>
      </c>
      <c r="I152" s="85">
        <v>120584.73</v>
      </c>
      <c r="J152" s="86">
        <v>0</v>
      </c>
      <c r="K152" s="85">
        <v>120584.73</v>
      </c>
      <c r="N152" s="3" t="s">
        <v>125</v>
      </c>
      <c r="O152" s="82">
        <v>18</v>
      </c>
      <c r="P152" s="85">
        <v>13919.38</v>
      </c>
      <c r="Q152" s="83" t="s">
        <v>14</v>
      </c>
      <c r="R152" s="83" t="s">
        <v>10</v>
      </c>
      <c r="S152" s="83" t="s">
        <v>10</v>
      </c>
      <c r="T152" s="82" t="s">
        <v>39</v>
      </c>
      <c r="U152" s="82" t="s">
        <v>99</v>
      </c>
      <c r="AC152" s="11" t="str">
        <f t="shared" si="53"/>
        <v>N814094</v>
      </c>
      <c r="AD152" s="11" t="str">
        <f t="shared" si="54"/>
        <v>Contribuciones Seg. Social</v>
      </c>
      <c r="AE152" s="11" t="str">
        <f t="shared" si="55"/>
        <v>Dj Seg. Soc. No Sipa Dto. 332</v>
      </c>
      <c r="AF152" s="11" t="str">
        <f t="shared" si="56"/>
        <v>Declaración Jurada</v>
      </c>
      <c r="AG152" s="11">
        <f t="shared" si="57"/>
        <v>120584.73</v>
      </c>
      <c r="AH152" s="11">
        <f t="shared" si="58"/>
        <v>0</v>
      </c>
      <c r="AI152" s="11">
        <f t="shared" si="59"/>
        <v>120584.73</v>
      </c>
      <c r="AJ152" s="11">
        <f t="shared" si="60"/>
        <v>2020</v>
      </c>
      <c r="AK152" s="11">
        <f t="shared" si="61"/>
        <v>3</v>
      </c>
      <c r="AN152" s="11" t="str">
        <f t="shared" si="62"/>
        <v xml:space="preserve">2020/3 </v>
      </c>
      <c r="AO152" s="11" t="str">
        <f t="shared" si="63"/>
        <v>2020/3 Contribuciones Seg. Social</v>
      </c>
      <c r="AP152" s="11">
        <f t="shared" si="64"/>
        <v>120584.73</v>
      </c>
      <c r="AT152" s="11" t="str">
        <f t="shared" si="65"/>
        <v>M662507</v>
      </c>
      <c r="AU152" s="11">
        <f t="shared" si="66"/>
        <v>18</v>
      </c>
      <c r="AV152" s="11">
        <f t="shared" si="67"/>
        <v>13919.38</v>
      </c>
      <c r="AW152" s="11" t="str">
        <f t="shared" si="68"/>
        <v>2019/7</v>
      </c>
      <c r="AX152" s="11" t="str">
        <f t="shared" si="69"/>
        <v>2019/7 Contribuciones Seg. Social</v>
      </c>
      <c r="AY152" s="11">
        <f t="shared" si="71"/>
        <v>148239.01</v>
      </c>
      <c r="AZ152" s="11">
        <f t="shared" si="70"/>
        <v>9.3898225575035868E-2</v>
      </c>
      <c r="BA152" s="11" t="str">
        <f t="shared" si="73"/>
        <v>M662507 18</v>
      </c>
      <c r="BB152" s="11">
        <f>IFERROR(IF(AW152="","",VLOOKUP(AW152,SUSS!R:S,2,FALSE)),AY152*SUSS!$M$2)</f>
        <v>17788.681199999999</v>
      </c>
      <c r="BC152" s="11">
        <f t="shared" si="72"/>
        <v>1670.3255999999997</v>
      </c>
    </row>
    <row r="153" spans="1:55" ht="20.100000000000001" customHeight="1" thickBot="1">
      <c r="A153" s="3" t="s">
        <v>138</v>
      </c>
      <c r="B153" s="82">
        <v>2020</v>
      </c>
      <c r="C153" s="82">
        <v>3</v>
      </c>
      <c r="D153" s="82"/>
      <c r="E153" s="83" t="s">
        <v>14</v>
      </c>
      <c r="F153" s="83" t="s">
        <v>141</v>
      </c>
      <c r="G153" s="83" t="s">
        <v>11</v>
      </c>
      <c r="H153" s="84">
        <v>44117</v>
      </c>
      <c r="I153" s="85">
        <v>18898.04</v>
      </c>
      <c r="J153" s="85">
        <v>6839.57</v>
      </c>
      <c r="K153" s="85">
        <v>12058.47</v>
      </c>
      <c r="N153" s="3" t="s">
        <v>125</v>
      </c>
      <c r="O153" s="82">
        <v>19</v>
      </c>
      <c r="P153" s="86">
        <v>9.0299999999999994</v>
      </c>
      <c r="Q153" s="83" t="s">
        <v>37</v>
      </c>
      <c r="R153" s="83" t="s">
        <v>10</v>
      </c>
      <c r="S153" s="83" t="s">
        <v>10</v>
      </c>
      <c r="T153" s="82" t="s">
        <v>100</v>
      </c>
      <c r="U153" s="82" t="s">
        <v>99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138</v>
      </c>
      <c r="B154" s="82">
        <v>2020</v>
      </c>
      <c r="C154" s="82">
        <v>5</v>
      </c>
      <c r="D154" s="82"/>
      <c r="E154" s="83" t="s">
        <v>14</v>
      </c>
      <c r="F154" s="83" t="s">
        <v>10</v>
      </c>
      <c r="G154" s="83" t="s">
        <v>10</v>
      </c>
      <c r="H154" s="84">
        <v>43992</v>
      </c>
      <c r="I154" s="85">
        <v>60986.32</v>
      </c>
      <c r="J154" s="86">
        <v>0</v>
      </c>
      <c r="K154" s="85">
        <v>60986.32</v>
      </c>
      <c r="N154" s="3" t="s">
        <v>125</v>
      </c>
      <c r="O154" s="82">
        <v>19</v>
      </c>
      <c r="P154" s="86">
        <v>41.15</v>
      </c>
      <c r="Q154" s="83" t="s">
        <v>37</v>
      </c>
      <c r="R154" s="83" t="s">
        <v>10</v>
      </c>
      <c r="S154" s="83" t="s">
        <v>11</v>
      </c>
      <c r="T154" s="82" t="s">
        <v>100</v>
      </c>
      <c r="U154" s="82" t="s">
        <v>99</v>
      </c>
      <c r="AC154" s="11" t="str">
        <f t="shared" si="53"/>
        <v>N814094</v>
      </c>
      <c r="AD154" s="11" t="str">
        <f t="shared" si="54"/>
        <v>Contribuciones Seg. Social</v>
      </c>
      <c r="AE154" s="11" t="str">
        <f t="shared" si="55"/>
        <v>Declaración Jurada</v>
      </c>
      <c r="AF154" s="11" t="str">
        <f t="shared" si="56"/>
        <v>Declaración Jurada</v>
      </c>
      <c r="AG154" s="11">
        <f t="shared" si="57"/>
        <v>60986.32</v>
      </c>
      <c r="AH154" s="11">
        <f t="shared" si="58"/>
        <v>0</v>
      </c>
      <c r="AI154" s="11">
        <f t="shared" si="59"/>
        <v>60986.32</v>
      </c>
      <c r="AJ154" s="11">
        <f t="shared" si="60"/>
        <v>2020</v>
      </c>
      <c r="AK154" s="11">
        <f t="shared" si="61"/>
        <v>5</v>
      </c>
      <c r="AN154" s="11" t="str">
        <f t="shared" si="62"/>
        <v xml:space="preserve">2020/5 </v>
      </c>
      <c r="AO154" s="11" t="str">
        <f t="shared" si="63"/>
        <v>2020/5 Contribuciones Seg. Social</v>
      </c>
      <c r="AP154" s="11">
        <f t="shared" si="64"/>
        <v>60986.32</v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138</v>
      </c>
      <c r="B155" s="82">
        <v>2020</v>
      </c>
      <c r="C155" s="82">
        <v>5</v>
      </c>
      <c r="D155" s="82"/>
      <c r="E155" s="83" t="s">
        <v>14</v>
      </c>
      <c r="F155" s="83" t="s">
        <v>10</v>
      </c>
      <c r="G155" s="83" t="s">
        <v>11</v>
      </c>
      <c r="H155" s="84">
        <v>44117</v>
      </c>
      <c r="I155" s="85">
        <v>6864.21</v>
      </c>
      <c r="J155" s="86">
        <v>765.58</v>
      </c>
      <c r="K155" s="85">
        <v>6098.63</v>
      </c>
      <c r="N155" s="3" t="s">
        <v>125</v>
      </c>
      <c r="O155" s="82">
        <v>19</v>
      </c>
      <c r="P155" s="85">
        <v>13919.38</v>
      </c>
      <c r="Q155" s="83" t="s">
        <v>14</v>
      </c>
      <c r="R155" s="83" t="s">
        <v>10</v>
      </c>
      <c r="S155" s="83" t="s">
        <v>10</v>
      </c>
      <c r="T155" s="82" t="s">
        <v>39</v>
      </c>
      <c r="U155" s="82" t="s">
        <v>99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>M662507</v>
      </c>
      <c r="AU155" s="11">
        <f t="shared" si="66"/>
        <v>19</v>
      </c>
      <c r="AV155" s="11">
        <f t="shared" si="67"/>
        <v>13919.38</v>
      </c>
      <c r="AW155" s="11" t="str">
        <f t="shared" si="68"/>
        <v>2019/7</v>
      </c>
      <c r="AX155" s="11" t="str">
        <f t="shared" si="69"/>
        <v>2019/7 Contribuciones Seg. Social</v>
      </c>
      <c r="AY155" s="11">
        <f t="shared" si="71"/>
        <v>148239.01</v>
      </c>
      <c r="AZ155" s="11">
        <f t="shared" si="70"/>
        <v>9.3898225575035868E-2</v>
      </c>
      <c r="BA155" s="11" t="str">
        <f t="shared" si="73"/>
        <v>M662507 19</v>
      </c>
      <c r="BB155" s="11">
        <f>IFERROR(IF(AW155="","",VLOOKUP(AW155,SUSS!R:S,2,FALSE)),AY155*SUSS!$M$2)</f>
        <v>17788.681199999999</v>
      </c>
      <c r="BC155" s="11">
        <f t="shared" si="72"/>
        <v>1670.3255999999997</v>
      </c>
    </row>
    <row r="156" spans="1:55" ht="20.100000000000001" customHeight="1" thickBot="1">
      <c r="A156" s="3" t="s">
        <v>138</v>
      </c>
      <c r="B156" s="82">
        <v>2020</v>
      </c>
      <c r="C156" s="82">
        <v>6</v>
      </c>
      <c r="D156" s="82"/>
      <c r="E156" s="83" t="s">
        <v>14</v>
      </c>
      <c r="F156" s="83" t="s">
        <v>10</v>
      </c>
      <c r="G156" s="83" t="s">
        <v>10</v>
      </c>
      <c r="H156" s="84">
        <v>44026</v>
      </c>
      <c r="I156" s="85">
        <v>107277.89</v>
      </c>
      <c r="J156" s="86">
        <v>0</v>
      </c>
      <c r="K156" s="85">
        <v>107277.89</v>
      </c>
      <c r="N156" s="3" t="s">
        <v>125</v>
      </c>
      <c r="O156" s="82">
        <v>19</v>
      </c>
      <c r="P156" s="85">
        <v>7771.76</v>
      </c>
      <c r="Q156" s="83" t="s">
        <v>13</v>
      </c>
      <c r="R156" s="83" t="s">
        <v>10</v>
      </c>
      <c r="S156" s="83" t="s">
        <v>10</v>
      </c>
      <c r="T156" s="82" t="s">
        <v>39</v>
      </c>
      <c r="U156" s="82" t="s">
        <v>99</v>
      </c>
      <c r="AC156" s="11" t="str">
        <f t="shared" si="53"/>
        <v>N814094</v>
      </c>
      <c r="AD156" s="11" t="str">
        <f t="shared" si="54"/>
        <v>Contribuciones Seg. Social</v>
      </c>
      <c r="AE156" s="11" t="str">
        <f t="shared" si="55"/>
        <v>Declaración Jurada</v>
      </c>
      <c r="AF156" s="11" t="str">
        <f t="shared" si="56"/>
        <v>Declaración Jurada</v>
      </c>
      <c r="AG156" s="11">
        <f t="shared" si="57"/>
        <v>107277.89</v>
      </c>
      <c r="AH156" s="11">
        <f t="shared" si="58"/>
        <v>0</v>
      </c>
      <c r="AI156" s="11">
        <f t="shared" si="59"/>
        <v>107277.89</v>
      </c>
      <c r="AJ156" s="11">
        <f t="shared" si="60"/>
        <v>2020</v>
      </c>
      <c r="AK156" s="11">
        <f t="shared" si="61"/>
        <v>6</v>
      </c>
      <c r="AN156" s="11" t="str">
        <f t="shared" si="62"/>
        <v xml:space="preserve">2020/6 </v>
      </c>
      <c r="AO156" s="11" t="str">
        <f t="shared" si="63"/>
        <v>2020/6 Contribuciones Seg. Social</v>
      </c>
      <c r="AP156" s="11">
        <f t="shared" si="64"/>
        <v>107277.89</v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138</v>
      </c>
      <c r="B157" s="82">
        <v>2020</v>
      </c>
      <c r="C157" s="82">
        <v>6</v>
      </c>
      <c r="D157" s="82"/>
      <c r="E157" s="83" t="s">
        <v>14</v>
      </c>
      <c r="F157" s="83" t="s">
        <v>10</v>
      </c>
      <c r="G157" s="83" t="s">
        <v>11</v>
      </c>
      <c r="H157" s="84">
        <v>44117</v>
      </c>
      <c r="I157" s="85">
        <v>8904.7800000000007</v>
      </c>
      <c r="J157" s="86">
        <v>0</v>
      </c>
      <c r="K157" s="85">
        <v>8904.7800000000007</v>
      </c>
      <c r="N157" s="3" t="s">
        <v>125</v>
      </c>
      <c r="O157" s="82">
        <v>20</v>
      </c>
      <c r="P157" s="86">
        <v>50.08</v>
      </c>
      <c r="Q157" s="83" t="s">
        <v>37</v>
      </c>
      <c r="R157" s="83" t="s">
        <v>10</v>
      </c>
      <c r="S157" s="83" t="s">
        <v>11</v>
      </c>
      <c r="T157" s="82" t="s">
        <v>100</v>
      </c>
      <c r="U157" s="82" t="s">
        <v>99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148</v>
      </c>
      <c r="B158" s="89" t="s">
        <v>12</v>
      </c>
      <c r="C158"/>
      <c r="D158"/>
      <c r="E158"/>
      <c r="F158"/>
      <c r="G158"/>
      <c r="H158"/>
      <c r="I158"/>
      <c r="J158"/>
      <c r="K158"/>
      <c r="N158" s="3" t="s">
        <v>125</v>
      </c>
      <c r="O158" s="82">
        <v>20</v>
      </c>
      <c r="P158" s="85">
        <v>9011.14</v>
      </c>
      <c r="Q158" s="83" t="s">
        <v>14</v>
      </c>
      <c r="R158" s="83" t="s">
        <v>10</v>
      </c>
      <c r="S158" s="83" t="s">
        <v>10</v>
      </c>
      <c r="T158" s="82" t="s">
        <v>39</v>
      </c>
      <c r="U158" s="82" t="s">
        <v>99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>M662507</v>
      </c>
      <c r="AU158" s="11">
        <f t="shared" ref="AU158:AU221" si="87">IF($Q158=$AD$1,O158,"")</f>
        <v>20</v>
      </c>
      <c r="AV158" s="11">
        <f t="shared" ref="AV158:AV221" si="88">IF($Q158=$AD$1,P158,"")</f>
        <v>9011.14</v>
      </c>
      <c r="AW158" s="11" t="str">
        <f t="shared" ref="AW158:AW221" si="89">IF($Q158=$AD$1,T158,"")</f>
        <v>2019/7</v>
      </c>
      <c r="AX158" s="11" t="str">
        <f t="shared" ref="AX158:AX221" si="90">IF(AW158&lt;&gt;"",AW158&amp;" "&amp;$AD$1,"")</f>
        <v>2019/7 Contribuciones Seg. Social</v>
      </c>
      <c r="AY158" s="11">
        <f t="shared" si="71"/>
        <v>148239.01</v>
      </c>
      <c r="AZ158" s="11">
        <f t="shared" ref="AZ158:AZ221" si="91">IF(AY158="","",AV158/AY158)</f>
        <v>6.0787912709346879E-2</v>
      </c>
      <c r="BA158" s="11" t="str">
        <f t="shared" si="73"/>
        <v>M662507 20</v>
      </c>
      <c r="BB158" s="11">
        <f>IFERROR(IF(AW158="","",VLOOKUP(AW158,SUSS!R:S,2,FALSE)),AY158*SUSS!$M$2)</f>
        <v>17788.681199999999</v>
      </c>
      <c r="BC158" s="11">
        <f t="shared" si="72"/>
        <v>1081.3367999999998</v>
      </c>
    </row>
    <row r="159" spans="1:55" ht="20.100000000000001" customHeight="1" thickBot="1">
      <c r="A159" s="3" t="s">
        <v>148</v>
      </c>
      <c r="B159" s="87" t="s">
        <v>0</v>
      </c>
      <c r="C159" s="87" t="s">
        <v>1</v>
      </c>
      <c r="D159" s="87" t="s">
        <v>2</v>
      </c>
      <c r="E159" s="87" t="s">
        <v>3</v>
      </c>
      <c r="F159" s="87" t="s">
        <v>4</v>
      </c>
      <c r="G159" s="87" t="s">
        <v>5</v>
      </c>
      <c r="H159" s="87" t="s">
        <v>6</v>
      </c>
      <c r="I159" s="87" t="s">
        <v>7</v>
      </c>
      <c r="J159" s="87" t="s">
        <v>8</v>
      </c>
      <c r="K159" s="87" t="s">
        <v>9</v>
      </c>
      <c r="N159" s="3" t="s">
        <v>125</v>
      </c>
      <c r="O159" s="82">
        <v>20</v>
      </c>
      <c r="P159" s="85">
        <v>2790.16</v>
      </c>
      <c r="Q159" s="83" t="s">
        <v>13</v>
      </c>
      <c r="R159" s="83" t="s">
        <v>10</v>
      </c>
      <c r="S159" s="83" t="s">
        <v>10</v>
      </c>
      <c r="T159" s="82" t="s">
        <v>39</v>
      </c>
      <c r="U159" s="82" t="s">
        <v>99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148</v>
      </c>
      <c r="B160" s="77">
        <v>2020</v>
      </c>
      <c r="C160" s="77">
        <v>2</v>
      </c>
      <c r="D160" s="77"/>
      <c r="E160" s="78" t="s">
        <v>13</v>
      </c>
      <c r="F160" s="78" t="s">
        <v>10</v>
      </c>
      <c r="G160" s="78" t="s">
        <v>10</v>
      </c>
      <c r="H160" s="79">
        <v>43900</v>
      </c>
      <c r="I160" s="80">
        <v>204130.43</v>
      </c>
      <c r="J160" s="81">
        <v>0</v>
      </c>
      <c r="K160" s="80">
        <v>204130.43</v>
      </c>
      <c r="N160" s="3" t="s">
        <v>125</v>
      </c>
      <c r="O160" s="82">
        <v>20</v>
      </c>
      <c r="P160" s="85">
        <v>4908.1899999999996</v>
      </c>
      <c r="Q160" s="83" t="s">
        <v>14</v>
      </c>
      <c r="R160" s="83" t="s">
        <v>10</v>
      </c>
      <c r="S160" s="83" t="s">
        <v>11</v>
      </c>
      <c r="T160" s="82" t="s">
        <v>39</v>
      </c>
      <c r="U160" s="82" t="s">
        <v>99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>M662507</v>
      </c>
      <c r="AU160" s="11">
        <f t="shared" si="87"/>
        <v>20</v>
      </c>
      <c r="AV160" s="11">
        <f t="shared" si="88"/>
        <v>4908.1899999999996</v>
      </c>
      <c r="AW160" s="11" t="str">
        <f t="shared" si="89"/>
        <v>2019/7</v>
      </c>
      <c r="AX160" s="11" t="str">
        <f t="shared" si="90"/>
        <v>2019/7 Contribuciones Seg. Social</v>
      </c>
      <c r="AY160" s="11">
        <f t="shared" si="71"/>
        <v>148239.01</v>
      </c>
      <c r="AZ160" s="11">
        <f t="shared" si="91"/>
        <v>3.3109975572556773E-2</v>
      </c>
      <c r="BA160" s="11" t="str">
        <f t="shared" si="73"/>
        <v>M662507 20</v>
      </c>
      <c r="BB160" s="11">
        <f>IFERROR(IF(AW160="","",VLOOKUP(AW160,SUSS!R:S,2,FALSE)),AY160*SUSS!$M$2)</f>
        <v>17788.681199999999</v>
      </c>
      <c r="BC160" s="11">
        <f t="shared" si="72"/>
        <v>588.98279999999988</v>
      </c>
    </row>
    <row r="161" spans="1:55" ht="20.100000000000001" customHeight="1" thickBot="1">
      <c r="A161" s="3" t="s">
        <v>148</v>
      </c>
      <c r="B161" s="82">
        <v>2020</v>
      </c>
      <c r="C161" s="82">
        <v>2</v>
      </c>
      <c r="D161" s="82"/>
      <c r="E161" s="83" t="s">
        <v>13</v>
      </c>
      <c r="F161" s="83" t="s">
        <v>10</v>
      </c>
      <c r="G161" s="83" t="s">
        <v>11</v>
      </c>
      <c r="H161" s="84">
        <v>44117</v>
      </c>
      <c r="I161" s="85">
        <v>40027.26</v>
      </c>
      <c r="J161" s="85">
        <v>19614.22</v>
      </c>
      <c r="K161" s="85">
        <v>20413.04</v>
      </c>
      <c r="N161" s="3" t="s">
        <v>125</v>
      </c>
      <c r="O161" s="82">
        <v>20</v>
      </c>
      <c r="P161" s="85">
        <v>4981.5200000000004</v>
      </c>
      <c r="Q161" s="83" t="s">
        <v>13</v>
      </c>
      <c r="R161" s="83" t="s">
        <v>10</v>
      </c>
      <c r="S161" s="83" t="s">
        <v>11</v>
      </c>
      <c r="T161" s="82" t="s">
        <v>39</v>
      </c>
      <c r="U161" s="82" t="s">
        <v>99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148</v>
      </c>
      <c r="B162" s="82">
        <v>2020</v>
      </c>
      <c r="C162" s="82">
        <v>3</v>
      </c>
      <c r="D162" s="82"/>
      <c r="E162" s="83" t="s">
        <v>13</v>
      </c>
      <c r="F162" s="83" t="s">
        <v>10</v>
      </c>
      <c r="G162" s="83" t="s">
        <v>10</v>
      </c>
      <c r="H162" s="84">
        <v>43938</v>
      </c>
      <c r="I162" s="85">
        <v>201548.09</v>
      </c>
      <c r="J162" s="86">
        <v>0</v>
      </c>
      <c r="K162" s="85">
        <v>201548.09</v>
      </c>
      <c r="N162" s="3" t="s">
        <v>126</v>
      </c>
      <c r="O162" s="89" t="s">
        <v>22</v>
      </c>
      <c r="P162"/>
      <c r="Q162"/>
      <c r="R162"/>
      <c r="S162"/>
      <c r="T162"/>
      <c r="U162"/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148</v>
      </c>
      <c r="B163" s="82">
        <v>2020</v>
      </c>
      <c r="C163" s="82">
        <v>3</v>
      </c>
      <c r="D163" s="82"/>
      <c r="E163" s="83" t="s">
        <v>13</v>
      </c>
      <c r="F163" s="83" t="s">
        <v>10</v>
      </c>
      <c r="G163" s="83" t="s">
        <v>11</v>
      </c>
      <c r="H163" s="84">
        <v>44117</v>
      </c>
      <c r="I163" s="85">
        <v>31586.62</v>
      </c>
      <c r="J163" s="85">
        <v>11431.81</v>
      </c>
      <c r="K163" s="85">
        <v>20154.810000000001</v>
      </c>
      <c r="N163" s="3" t="s">
        <v>126</v>
      </c>
      <c r="O163" s="87" t="s">
        <v>16</v>
      </c>
      <c r="P163" s="87" t="s">
        <v>17</v>
      </c>
      <c r="Q163" s="87" t="s">
        <v>3</v>
      </c>
      <c r="R163" s="87" t="s">
        <v>4</v>
      </c>
      <c r="S163" s="87" t="s">
        <v>5</v>
      </c>
      <c r="T163" s="87" t="s">
        <v>18</v>
      </c>
      <c r="U163" s="87" t="s">
        <v>19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149</v>
      </c>
      <c r="B164" s="124" t="s">
        <v>12</v>
      </c>
      <c r="C164"/>
      <c r="D164"/>
      <c r="E164"/>
      <c r="F164"/>
      <c r="G164"/>
      <c r="H164"/>
      <c r="I164"/>
      <c r="J164"/>
      <c r="K164"/>
      <c r="N164" s="3" t="s">
        <v>126</v>
      </c>
      <c r="O164" s="77">
        <v>1</v>
      </c>
      <c r="P164" s="80">
        <v>5024.71</v>
      </c>
      <c r="Q164" s="78" t="s">
        <v>13</v>
      </c>
      <c r="R164" s="78" t="s">
        <v>10</v>
      </c>
      <c r="S164" s="78" t="s">
        <v>10</v>
      </c>
      <c r="T164" s="77" t="s">
        <v>89</v>
      </c>
      <c r="U164" s="77" t="s">
        <v>20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149</v>
      </c>
      <c r="B165" s="87" t="s">
        <v>0</v>
      </c>
      <c r="C165" s="87" t="s">
        <v>1</v>
      </c>
      <c r="D165" s="87" t="s">
        <v>2</v>
      </c>
      <c r="E165" s="87" t="s">
        <v>3</v>
      </c>
      <c r="F165" s="87" t="s">
        <v>4</v>
      </c>
      <c r="G165" s="87" t="s">
        <v>5</v>
      </c>
      <c r="H165" s="87" t="s">
        <v>6</v>
      </c>
      <c r="I165" s="87" t="s">
        <v>7</v>
      </c>
      <c r="J165" s="87" t="s">
        <v>8</v>
      </c>
      <c r="K165" s="87" t="s">
        <v>9</v>
      </c>
      <c r="N165" s="3" t="s">
        <v>126</v>
      </c>
      <c r="O165" s="82">
        <v>2</v>
      </c>
      <c r="P165" s="85">
        <v>5024.71</v>
      </c>
      <c r="Q165" s="83" t="s">
        <v>13</v>
      </c>
      <c r="R165" s="83" t="s">
        <v>10</v>
      </c>
      <c r="S165" s="83" t="s">
        <v>10</v>
      </c>
      <c r="T165" s="82" t="s">
        <v>89</v>
      </c>
      <c r="U165" s="82" t="s">
        <v>20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149</v>
      </c>
      <c r="B166" s="82">
        <v>2020</v>
      </c>
      <c r="C166" s="82">
        <v>11</v>
      </c>
      <c r="D166" s="82"/>
      <c r="E166" s="83" t="s">
        <v>14</v>
      </c>
      <c r="F166" s="83" t="s">
        <v>132</v>
      </c>
      <c r="G166" s="83" t="s">
        <v>10</v>
      </c>
      <c r="H166" s="84">
        <v>44238</v>
      </c>
      <c r="I166" s="85">
        <v>129599.95</v>
      </c>
      <c r="J166" s="86">
        <v>0</v>
      </c>
      <c r="K166" s="85">
        <v>129599.95</v>
      </c>
      <c r="N166" s="3" t="s">
        <v>126</v>
      </c>
      <c r="O166" s="82">
        <v>3</v>
      </c>
      <c r="P166" s="85">
        <v>5024.71</v>
      </c>
      <c r="Q166" s="83" t="s">
        <v>13</v>
      </c>
      <c r="R166" s="83" t="s">
        <v>10</v>
      </c>
      <c r="S166" s="83" t="s">
        <v>10</v>
      </c>
      <c r="T166" s="82" t="s">
        <v>89</v>
      </c>
      <c r="U166" s="82" t="s">
        <v>20</v>
      </c>
      <c r="AC166" s="11" t="str">
        <f t="shared" si="74"/>
        <v>O643173</v>
      </c>
      <c r="AD166" s="11" t="str">
        <f t="shared" si="75"/>
        <v>Contribuciones Seg. Social</v>
      </c>
      <c r="AE166" s="11" t="str">
        <f t="shared" si="76"/>
        <v>Dj Seg. Soc. Sipa Dto. 332</v>
      </c>
      <c r="AF166" s="11" t="str">
        <f t="shared" si="77"/>
        <v>Declaración Jurada</v>
      </c>
      <c r="AG166" s="11">
        <f t="shared" si="78"/>
        <v>129599.95</v>
      </c>
      <c r="AH166" s="11">
        <f t="shared" si="79"/>
        <v>0</v>
      </c>
      <c r="AI166" s="11">
        <f t="shared" si="80"/>
        <v>129599.95</v>
      </c>
      <c r="AJ166" s="11">
        <f t="shared" si="81"/>
        <v>2020</v>
      </c>
      <c r="AK166" s="11">
        <f t="shared" si="82"/>
        <v>11</v>
      </c>
      <c r="AN166" s="11" t="str">
        <f t="shared" si="83"/>
        <v>2020/11</v>
      </c>
      <c r="AO166" s="11" t="str">
        <f t="shared" si="84"/>
        <v>2020/11 Contribuciones Seg. Social</v>
      </c>
      <c r="AP166" s="11">
        <f t="shared" si="85"/>
        <v>129599.95</v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151</v>
      </c>
      <c r="B167" s="127" t="s">
        <v>12</v>
      </c>
      <c r="C167"/>
      <c r="D167"/>
      <c r="E167"/>
      <c r="F167"/>
      <c r="G167"/>
      <c r="H167"/>
      <c r="I167"/>
      <c r="J167"/>
      <c r="K167"/>
      <c r="N167" s="3" t="s">
        <v>126</v>
      </c>
      <c r="O167" s="82">
        <v>4</v>
      </c>
      <c r="P167" s="85">
        <v>5024.71</v>
      </c>
      <c r="Q167" s="83" t="s">
        <v>13</v>
      </c>
      <c r="R167" s="83" t="s">
        <v>10</v>
      </c>
      <c r="S167" s="83" t="s">
        <v>10</v>
      </c>
      <c r="T167" s="82" t="s">
        <v>89</v>
      </c>
      <c r="U167" s="82" t="s">
        <v>20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151</v>
      </c>
      <c r="B168" s="138" t="s">
        <v>0</v>
      </c>
      <c r="C168" s="138" t="s">
        <v>1</v>
      </c>
      <c r="D168" s="138" t="s">
        <v>2</v>
      </c>
      <c r="E168" s="138" t="s">
        <v>3</v>
      </c>
      <c r="F168" s="138" t="s">
        <v>4</v>
      </c>
      <c r="G168" s="138" t="s">
        <v>5</v>
      </c>
      <c r="H168" s="138" t="s">
        <v>6</v>
      </c>
      <c r="I168" s="138" t="s">
        <v>7</v>
      </c>
      <c r="J168" s="138" t="s">
        <v>8</v>
      </c>
      <c r="K168" s="138" t="s">
        <v>9</v>
      </c>
      <c r="N168" s="3" t="s">
        <v>126</v>
      </c>
      <c r="O168" s="82">
        <v>5</v>
      </c>
      <c r="P168" s="85">
        <v>5024.71</v>
      </c>
      <c r="Q168" s="83" t="s">
        <v>13</v>
      </c>
      <c r="R168" s="83" t="s">
        <v>10</v>
      </c>
      <c r="S168" s="83" t="s">
        <v>10</v>
      </c>
      <c r="T168" s="82" t="s">
        <v>89</v>
      </c>
      <c r="U168" s="82" t="s">
        <v>20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151</v>
      </c>
      <c r="B169" s="128">
        <v>2021</v>
      </c>
      <c r="C169" s="128">
        <v>1</v>
      </c>
      <c r="D169" s="128"/>
      <c r="E169" s="129" t="s">
        <v>14</v>
      </c>
      <c r="F169" s="129" t="s">
        <v>10</v>
      </c>
      <c r="G169" s="129" t="s">
        <v>10</v>
      </c>
      <c r="H169" s="130">
        <v>44237</v>
      </c>
      <c r="I169" s="131">
        <v>248902.08</v>
      </c>
      <c r="J169" s="132">
        <v>0</v>
      </c>
      <c r="K169" s="131">
        <v>248902.08</v>
      </c>
      <c r="N169" s="3" t="s">
        <v>126</v>
      </c>
      <c r="O169" s="82">
        <v>6</v>
      </c>
      <c r="P169" s="85">
        <v>5024.71</v>
      </c>
      <c r="Q169" s="83" t="s">
        <v>13</v>
      </c>
      <c r="R169" s="83" t="s">
        <v>10</v>
      </c>
      <c r="S169" s="83" t="s">
        <v>10</v>
      </c>
      <c r="T169" s="82" t="s">
        <v>89</v>
      </c>
      <c r="U169" s="82" t="s">
        <v>21</v>
      </c>
      <c r="AC169" s="11" t="str">
        <f t="shared" si="74"/>
        <v>O791734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248902.08</v>
      </c>
      <c r="AH169" s="11">
        <f t="shared" si="79"/>
        <v>0</v>
      </c>
      <c r="AI169" s="11">
        <f t="shared" si="80"/>
        <v>248902.08</v>
      </c>
      <c r="AJ169" s="11">
        <f t="shared" si="81"/>
        <v>2021</v>
      </c>
      <c r="AK169" s="11">
        <f t="shared" si="82"/>
        <v>1</v>
      </c>
      <c r="AN169" s="11" t="str">
        <f t="shared" si="83"/>
        <v xml:space="preserve">2021/1 </v>
      </c>
      <c r="AO169" s="11" t="str">
        <f t="shared" si="84"/>
        <v>2021/1 Contribuciones Seg. Social</v>
      </c>
      <c r="AP169" s="11">
        <f t="shared" si="85"/>
        <v>248902.08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151</v>
      </c>
      <c r="B170" s="133">
        <v>2021</v>
      </c>
      <c r="C170" s="133">
        <v>1</v>
      </c>
      <c r="D170" s="133"/>
      <c r="E170" s="134" t="s">
        <v>14</v>
      </c>
      <c r="F170" s="134" t="s">
        <v>10</v>
      </c>
      <c r="G170" s="134" t="s">
        <v>11</v>
      </c>
      <c r="H170" s="135">
        <v>44321</v>
      </c>
      <c r="I170" s="136">
        <v>23624.959999999999</v>
      </c>
      <c r="J170" s="137">
        <v>0</v>
      </c>
      <c r="K170" s="136">
        <v>23624.959999999999</v>
      </c>
      <c r="N170" s="3" t="s">
        <v>126</v>
      </c>
      <c r="O170" s="82">
        <v>7</v>
      </c>
      <c r="P170" s="85">
        <v>5024.71</v>
      </c>
      <c r="Q170" s="83" t="s">
        <v>13</v>
      </c>
      <c r="R170" s="83" t="s">
        <v>10</v>
      </c>
      <c r="S170" s="83" t="s">
        <v>10</v>
      </c>
      <c r="T170" s="82" t="s">
        <v>89</v>
      </c>
      <c r="U170" s="82" t="s">
        <v>21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151</v>
      </c>
      <c r="B171" s="133">
        <v>2021</v>
      </c>
      <c r="C171" s="133">
        <v>2</v>
      </c>
      <c r="D171" s="133"/>
      <c r="E171" s="134" t="s">
        <v>14</v>
      </c>
      <c r="F171" s="134" t="s">
        <v>10</v>
      </c>
      <c r="G171" s="134" t="s">
        <v>10</v>
      </c>
      <c r="H171" s="135">
        <v>44265</v>
      </c>
      <c r="I171" s="136">
        <v>325943.24</v>
      </c>
      <c r="J171" s="137">
        <v>0</v>
      </c>
      <c r="K171" s="136">
        <v>325943.24</v>
      </c>
      <c r="N171" s="3" t="s">
        <v>126</v>
      </c>
      <c r="O171" s="82">
        <v>8</v>
      </c>
      <c r="P171" s="85">
        <v>5024.71</v>
      </c>
      <c r="Q171" s="83" t="s">
        <v>13</v>
      </c>
      <c r="R171" s="83" t="s">
        <v>10</v>
      </c>
      <c r="S171" s="83" t="s">
        <v>10</v>
      </c>
      <c r="T171" s="82" t="s">
        <v>89</v>
      </c>
      <c r="U171" s="82" t="s">
        <v>21</v>
      </c>
      <c r="AC171" s="11" t="str">
        <f t="shared" si="74"/>
        <v>O791734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325943.24</v>
      </c>
      <c r="AH171" s="11">
        <f t="shared" si="79"/>
        <v>0</v>
      </c>
      <c r="AI171" s="11">
        <f t="shared" si="80"/>
        <v>325943.24</v>
      </c>
      <c r="AJ171" s="11">
        <f t="shared" si="81"/>
        <v>2021</v>
      </c>
      <c r="AK171" s="11">
        <f t="shared" si="82"/>
        <v>2</v>
      </c>
      <c r="AN171" s="11" t="str">
        <f t="shared" si="83"/>
        <v xml:space="preserve">2021/2 </v>
      </c>
      <c r="AO171" s="11" t="str">
        <f t="shared" si="84"/>
        <v>2021/2 Contribuciones Seg. Social</v>
      </c>
      <c r="AP171" s="11">
        <f t="shared" si="85"/>
        <v>325943.24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151</v>
      </c>
      <c r="B172" s="133">
        <v>2021</v>
      </c>
      <c r="C172" s="133">
        <v>2</v>
      </c>
      <c r="D172" s="133"/>
      <c r="E172" s="134" t="s">
        <v>14</v>
      </c>
      <c r="F172" s="134" t="s">
        <v>10</v>
      </c>
      <c r="G172" s="134" t="s">
        <v>11</v>
      </c>
      <c r="H172" s="135">
        <v>44321</v>
      </c>
      <c r="I172" s="136">
        <v>20018.349999999999</v>
      </c>
      <c r="J172" s="137">
        <v>0</v>
      </c>
      <c r="K172" s="136">
        <v>20018.349999999999</v>
      </c>
      <c r="N172" s="3" t="s">
        <v>126</v>
      </c>
      <c r="O172" s="82">
        <v>9</v>
      </c>
      <c r="P172" s="85">
        <v>5024.71</v>
      </c>
      <c r="Q172" s="83" t="s">
        <v>13</v>
      </c>
      <c r="R172" s="83" t="s">
        <v>10</v>
      </c>
      <c r="S172" s="83" t="s">
        <v>10</v>
      </c>
      <c r="T172" s="82" t="s">
        <v>89</v>
      </c>
      <c r="U172" s="82" t="s">
        <v>21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155</v>
      </c>
      <c r="B173" s="141" t="s">
        <v>12</v>
      </c>
      <c r="C173"/>
      <c r="D173"/>
      <c r="E173"/>
      <c r="F173"/>
      <c r="G173"/>
      <c r="H173"/>
      <c r="I173"/>
      <c r="J173"/>
      <c r="K173"/>
      <c r="N173" s="3" t="s">
        <v>126</v>
      </c>
      <c r="O173" s="82">
        <v>10</v>
      </c>
      <c r="P173" s="85">
        <v>5024.71</v>
      </c>
      <c r="Q173" s="83" t="s">
        <v>13</v>
      </c>
      <c r="R173" s="83" t="s">
        <v>10</v>
      </c>
      <c r="S173" s="83" t="s">
        <v>10</v>
      </c>
      <c r="T173" s="82" t="s">
        <v>89</v>
      </c>
      <c r="U173" s="82" t="s">
        <v>21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155</v>
      </c>
      <c r="B174" s="138" t="s">
        <v>0</v>
      </c>
      <c r="C174" s="138" t="s">
        <v>1</v>
      </c>
      <c r="D174" s="138" t="s">
        <v>2</v>
      </c>
      <c r="E174" s="138" t="s">
        <v>3</v>
      </c>
      <c r="F174" s="138" t="s">
        <v>4</v>
      </c>
      <c r="G174" s="138" t="s">
        <v>5</v>
      </c>
      <c r="H174" s="138" t="s">
        <v>6</v>
      </c>
      <c r="I174" s="138" t="s">
        <v>7</v>
      </c>
      <c r="J174" s="138" t="s">
        <v>8</v>
      </c>
      <c r="K174" s="138" t="s">
        <v>9</v>
      </c>
      <c r="N174" s="3" t="s">
        <v>126</v>
      </c>
      <c r="O174" s="82">
        <v>11</v>
      </c>
      <c r="P174" s="85">
        <v>5024.71</v>
      </c>
      <c r="Q174" s="83" t="s">
        <v>13</v>
      </c>
      <c r="R174" s="83" t="s">
        <v>10</v>
      </c>
      <c r="S174" s="83" t="s">
        <v>10</v>
      </c>
      <c r="T174" s="82" t="s">
        <v>89</v>
      </c>
      <c r="U174" s="82" t="s">
        <v>21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155</v>
      </c>
      <c r="B175" s="128">
        <v>2021</v>
      </c>
      <c r="C175" s="128">
        <v>7</v>
      </c>
      <c r="D175" s="128"/>
      <c r="E175" s="129" t="s">
        <v>14</v>
      </c>
      <c r="F175" s="129" t="s">
        <v>10</v>
      </c>
      <c r="G175" s="129" t="s">
        <v>10</v>
      </c>
      <c r="H175" s="130">
        <v>44418</v>
      </c>
      <c r="I175" s="131">
        <v>399129.12</v>
      </c>
      <c r="J175" s="132">
        <v>0</v>
      </c>
      <c r="K175" s="131">
        <v>399129.12</v>
      </c>
      <c r="N175" s="3" t="s">
        <v>126</v>
      </c>
      <c r="O175" s="82">
        <v>12</v>
      </c>
      <c r="P175" s="85">
        <v>5024.71</v>
      </c>
      <c r="Q175" s="83" t="s">
        <v>13</v>
      </c>
      <c r="R175" s="83" t="s">
        <v>10</v>
      </c>
      <c r="S175" s="83" t="s">
        <v>10</v>
      </c>
      <c r="T175" s="82" t="s">
        <v>89</v>
      </c>
      <c r="U175" s="82" t="s">
        <v>21</v>
      </c>
      <c r="AC175" s="11" t="str">
        <f t="shared" si="74"/>
        <v>P447082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399129.12</v>
      </c>
      <c r="AH175" s="11">
        <f t="shared" si="79"/>
        <v>0</v>
      </c>
      <c r="AI175" s="11">
        <f t="shared" si="80"/>
        <v>399129.12</v>
      </c>
      <c r="AJ175" s="11">
        <f t="shared" si="81"/>
        <v>2021</v>
      </c>
      <c r="AK175" s="11">
        <f t="shared" si="82"/>
        <v>7</v>
      </c>
      <c r="AN175" s="11" t="str">
        <f t="shared" si="83"/>
        <v xml:space="preserve">2021/7 </v>
      </c>
      <c r="AO175" s="11" t="str">
        <f t="shared" si="84"/>
        <v>2021/7 Contribuciones Seg. Social</v>
      </c>
      <c r="AP175" s="11">
        <f t="shared" si="85"/>
        <v>399129.12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155</v>
      </c>
      <c r="B176" s="133">
        <v>2021</v>
      </c>
      <c r="C176" s="133">
        <v>7</v>
      </c>
      <c r="D176" s="133"/>
      <c r="E176" s="134" t="s">
        <v>14</v>
      </c>
      <c r="F176" s="134" t="s">
        <v>10</v>
      </c>
      <c r="G176" s="134" t="s">
        <v>11</v>
      </c>
      <c r="H176" s="135">
        <v>44504</v>
      </c>
      <c r="I176" s="136">
        <v>37884.01</v>
      </c>
      <c r="J176" s="137">
        <v>0</v>
      </c>
      <c r="K176" s="136">
        <v>37884.01</v>
      </c>
      <c r="N176" s="3" t="s">
        <v>126</v>
      </c>
      <c r="O176" s="82">
        <v>13</v>
      </c>
      <c r="P176" s="85">
        <v>5024.71</v>
      </c>
      <c r="Q176" s="83" t="s">
        <v>13</v>
      </c>
      <c r="R176" s="83" t="s">
        <v>10</v>
      </c>
      <c r="S176" s="83" t="s">
        <v>10</v>
      </c>
      <c r="T176" s="82" t="s">
        <v>89</v>
      </c>
      <c r="U176" s="82" t="s">
        <v>21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155</v>
      </c>
      <c r="B177" s="133">
        <v>2021</v>
      </c>
      <c r="C177" s="133">
        <v>8</v>
      </c>
      <c r="D177" s="133"/>
      <c r="E177" s="134" t="s">
        <v>14</v>
      </c>
      <c r="F177" s="134" t="s">
        <v>10</v>
      </c>
      <c r="G177" s="134" t="s">
        <v>10</v>
      </c>
      <c r="H177" s="135">
        <v>44449</v>
      </c>
      <c r="I177" s="136">
        <v>395409.77</v>
      </c>
      <c r="J177" s="137">
        <v>0</v>
      </c>
      <c r="K177" s="136">
        <v>395409.77</v>
      </c>
      <c r="N177" s="3" t="s">
        <v>126</v>
      </c>
      <c r="O177" s="82">
        <v>14</v>
      </c>
      <c r="P177" s="85">
        <v>5024.71</v>
      </c>
      <c r="Q177" s="83" t="s">
        <v>13</v>
      </c>
      <c r="R177" s="83" t="s">
        <v>10</v>
      </c>
      <c r="S177" s="83" t="s">
        <v>10</v>
      </c>
      <c r="T177" s="82" t="s">
        <v>89</v>
      </c>
      <c r="U177" s="82" t="s">
        <v>21</v>
      </c>
      <c r="AC177" s="11" t="str">
        <f t="shared" si="74"/>
        <v>P447082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395409.77</v>
      </c>
      <c r="AH177" s="11">
        <f t="shared" si="79"/>
        <v>0</v>
      </c>
      <c r="AI177" s="11">
        <f t="shared" si="80"/>
        <v>395409.77</v>
      </c>
      <c r="AJ177" s="11">
        <f t="shared" si="81"/>
        <v>2021</v>
      </c>
      <c r="AK177" s="11">
        <f t="shared" si="82"/>
        <v>8</v>
      </c>
      <c r="AN177" s="11" t="str">
        <f t="shared" si="83"/>
        <v xml:space="preserve">2021/8 </v>
      </c>
      <c r="AO177" s="11" t="str">
        <f t="shared" si="84"/>
        <v>2021/8 Contribuciones Seg. Social</v>
      </c>
      <c r="AP177" s="11">
        <f t="shared" si="85"/>
        <v>395409.77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155</v>
      </c>
      <c r="B178" s="133">
        <v>2021</v>
      </c>
      <c r="C178" s="133">
        <v>8</v>
      </c>
      <c r="D178" s="133"/>
      <c r="E178" s="134" t="s">
        <v>14</v>
      </c>
      <c r="F178" s="134" t="s">
        <v>10</v>
      </c>
      <c r="G178" s="134" t="s">
        <v>11</v>
      </c>
      <c r="H178" s="135">
        <v>44504</v>
      </c>
      <c r="I178" s="136">
        <v>24284.75</v>
      </c>
      <c r="J178" s="137">
        <v>0</v>
      </c>
      <c r="K178" s="136">
        <v>24284.75</v>
      </c>
      <c r="N178" s="3" t="s">
        <v>126</v>
      </c>
      <c r="O178" s="82">
        <v>15</v>
      </c>
      <c r="P178" s="85">
        <v>5024.71</v>
      </c>
      <c r="Q178" s="83" t="s">
        <v>13</v>
      </c>
      <c r="R178" s="83" t="s">
        <v>10</v>
      </c>
      <c r="S178" s="83" t="s">
        <v>10</v>
      </c>
      <c r="T178" s="82" t="s">
        <v>89</v>
      </c>
      <c r="U178" s="82" t="s">
        <v>21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159</v>
      </c>
      <c r="B179" s="143" t="s">
        <v>94</v>
      </c>
      <c r="C179"/>
      <c r="D179"/>
      <c r="E179"/>
      <c r="F179"/>
      <c r="G179"/>
      <c r="H179"/>
      <c r="I179"/>
      <c r="J179"/>
      <c r="K179"/>
      <c r="N179" s="3" t="s">
        <v>126</v>
      </c>
      <c r="O179" s="82">
        <v>16</v>
      </c>
      <c r="P179" s="85">
        <v>5024.71</v>
      </c>
      <c r="Q179" s="83" t="s">
        <v>13</v>
      </c>
      <c r="R179" s="83" t="s">
        <v>10</v>
      </c>
      <c r="S179" s="83" t="s">
        <v>10</v>
      </c>
      <c r="T179" s="82" t="s">
        <v>89</v>
      </c>
      <c r="U179" s="82" t="s">
        <v>21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159</v>
      </c>
      <c r="B180" s="138" t="s">
        <v>0</v>
      </c>
      <c r="C180" s="138" t="s">
        <v>1</v>
      </c>
      <c r="D180" s="138" t="s">
        <v>2</v>
      </c>
      <c r="E180" s="138" t="s">
        <v>3</v>
      </c>
      <c r="F180" s="138" t="s">
        <v>4</v>
      </c>
      <c r="G180" s="138" t="s">
        <v>5</v>
      </c>
      <c r="H180" s="138" t="s">
        <v>6</v>
      </c>
      <c r="I180" s="138" t="s">
        <v>7</v>
      </c>
      <c r="J180" s="138" t="s">
        <v>8</v>
      </c>
      <c r="K180" s="138" t="s">
        <v>9</v>
      </c>
      <c r="N180" s="3" t="s">
        <v>126</v>
      </c>
      <c r="O180" s="82">
        <v>17</v>
      </c>
      <c r="P180" s="85">
        <v>4368.09</v>
      </c>
      <c r="Q180" s="83" t="s">
        <v>13</v>
      </c>
      <c r="R180" s="83" t="s">
        <v>10</v>
      </c>
      <c r="S180" s="83" t="s">
        <v>10</v>
      </c>
      <c r="T180" s="82" t="s">
        <v>89</v>
      </c>
      <c r="U180" s="82" t="s">
        <v>21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159</v>
      </c>
      <c r="B181" s="128">
        <v>2021</v>
      </c>
      <c r="C181" s="128">
        <v>12</v>
      </c>
      <c r="D181" s="128"/>
      <c r="E181" s="129" t="s">
        <v>139</v>
      </c>
      <c r="F181" s="129" t="s">
        <v>10</v>
      </c>
      <c r="G181" s="129" t="s">
        <v>10</v>
      </c>
      <c r="H181" s="130">
        <v>44581</v>
      </c>
      <c r="I181" s="131">
        <v>1365740.89</v>
      </c>
      <c r="J181" s="132">
        <v>0</v>
      </c>
      <c r="K181" s="131">
        <v>1365740.89</v>
      </c>
      <c r="N181" s="3" t="s">
        <v>126</v>
      </c>
      <c r="O181" s="82">
        <v>17</v>
      </c>
      <c r="P181" s="86">
        <v>656.62</v>
      </c>
      <c r="Q181" s="83" t="s">
        <v>13</v>
      </c>
      <c r="R181" s="83" t="s">
        <v>10</v>
      </c>
      <c r="S181" s="83" t="s">
        <v>11</v>
      </c>
      <c r="T181" s="82" t="s">
        <v>89</v>
      </c>
      <c r="U181" s="82" t="s">
        <v>21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159</v>
      </c>
      <c r="B182" s="133">
        <v>2021</v>
      </c>
      <c r="C182" s="133">
        <v>12</v>
      </c>
      <c r="D182" s="133"/>
      <c r="E182" s="134" t="s">
        <v>139</v>
      </c>
      <c r="F182" s="134" t="s">
        <v>10</v>
      </c>
      <c r="G182" s="134" t="s">
        <v>11</v>
      </c>
      <c r="H182" s="135">
        <v>44600</v>
      </c>
      <c r="I182" s="136">
        <v>28976.47</v>
      </c>
      <c r="J182" s="137">
        <v>0</v>
      </c>
      <c r="K182" s="136">
        <v>28976.47</v>
      </c>
      <c r="N182" s="3" t="s">
        <v>126</v>
      </c>
      <c r="O182" s="82">
        <v>18</v>
      </c>
      <c r="P182" s="85">
        <v>5024.71</v>
      </c>
      <c r="Q182" s="83" t="s">
        <v>13</v>
      </c>
      <c r="R182" s="83" t="s">
        <v>10</v>
      </c>
      <c r="S182" s="83" t="s">
        <v>11</v>
      </c>
      <c r="T182" s="82" t="s">
        <v>89</v>
      </c>
      <c r="U182" s="82" t="s">
        <v>21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N183" s="3" t="s">
        <v>126</v>
      </c>
      <c r="O183" s="82">
        <v>19</v>
      </c>
      <c r="P183" s="85">
        <v>2795.02</v>
      </c>
      <c r="Q183" s="83" t="s">
        <v>13</v>
      </c>
      <c r="R183" s="83" t="s">
        <v>10</v>
      </c>
      <c r="S183" s="83" t="s">
        <v>11</v>
      </c>
      <c r="T183" s="82" t="s">
        <v>89</v>
      </c>
      <c r="U183" s="82" t="s">
        <v>21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161</v>
      </c>
      <c r="B184" s="144" t="s">
        <v>94</v>
      </c>
      <c r="C184"/>
      <c r="D184"/>
      <c r="E184"/>
      <c r="F184"/>
      <c r="G184"/>
      <c r="H184"/>
      <c r="I184"/>
      <c r="J184"/>
      <c r="K184"/>
      <c r="N184" s="3" t="s">
        <v>126</v>
      </c>
      <c r="O184" s="82">
        <v>19</v>
      </c>
      <c r="P184" s="85">
        <v>2229.69</v>
      </c>
      <c r="Q184" s="83" t="s">
        <v>13</v>
      </c>
      <c r="R184" s="83" t="s">
        <v>10</v>
      </c>
      <c r="S184" s="83" t="s">
        <v>10</v>
      </c>
      <c r="T184" s="82" t="s">
        <v>91</v>
      </c>
      <c r="U184" s="82" t="s">
        <v>21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161</v>
      </c>
      <c r="B185" s="87" t="s">
        <v>0</v>
      </c>
      <c r="C185" s="87" t="s">
        <v>1</v>
      </c>
      <c r="D185" s="87" t="s">
        <v>2</v>
      </c>
      <c r="E185" s="87" t="s">
        <v>3</v>
      </c>
      <c r="F185" s="87" t="s">
        <v>4</v>
      </c>
      <c r="G185" s="87" t="s">
        <v>5</v>
      </c>
      <c r="H185" s="87" t="s">
        <v>6</v>
      </c>
      <c r="I185" s="87" t="s">
        <v>7</v>
      </c>
      <c r="J185" s="87" t="s">
        <v>8</v>
      </c>
      <c r="K185" s="87" t="s">
        <v>9</v>
      </c>
      <c r="N185" s="3" t="s">
        <v>126</v>
      </c>
      <c r="O185" s="82">
        <v>20</v>
      </c>
      <c r="P185" s="85">
        <v>5024.71</v>
      </c>
      <c r="Q185" s="83" t="s">
        <v>13</v>
      </c>
      <c r="R185" s="83" t="s">
        <v>10</v>
      </c>
      <c r="S185" s="83" t="s">
        <v>10</v>
      </c>
      <c r="T185" s="82" t="s">
        <v>91</v>
      </c>
      <c r="U185" s="82" t="s">
        <v>21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161</v>
      </c>
      <c r="B186" s="77">
        <v>2020</v>
      </c>
      <c r="C186" s="77"/>
      <c r="D186" s="77"/>
      <c r="E186" s="78" t="s">
        <v>37</v>
      </c>
      <c r="F186" s="78" t="s">
        <v>10</v>
      </c>
      <c r="G186" s="78" t="s">
        <v>10</v>
      </c>
      <c r="H186" s="79">
        <v>44362</v>
      </c>
      <c r="I186" s="80">
        <v>138815.26999999999</v>
      </c>
      <c r="J186" s="81">
        <v>0</v>
      </c>
      <c r="K186" s="80">
        <v>138815.26999999999</v>
      </c>
      <c r="N186" s="3" t="s">
        <v>126</v>
      </c>
      <c r="O186" s="82">
        <v>21</v>
      </c>
      <c r="P186" s="85">
        <v>5024.71</v>
      </c>
      <c r="Q186" s="83" t="s">
        <v>13</v>
      </c>
      <c r="R186" s="83" t="s">
        <v>10</v>
      </c>
      <c r="S186" s="83" t="s">
        <v>10</v>
      </c>
      <c r="T186" s="82" t="s">
        <v>91</v>
      </c>
      <c r="U186" s="82" t="s">
        <v>21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161</v>
      </c>
      <c r="B187" s="82">
        <v>2020</v>
      </c>
      <c r="C187" s="82"/>
      <c r="D187" s="82"/>
      <c r="E187" s="83" t="s">
        <v>37</v>
      </c>
      <c r="F187" s="83" t="s">
        <v>10</v>
      </c>
      <c r="G187" s="83" t="s">
        <v>11</v>
      </c>
      <c r="H187" s="84">
        <v>44677</v>
      </c>
      <c r="I187" s="85">
        <v>48808.37</v>
      </c>
      <c r="J187" s="85">
        <v>34926.839999999997</v>
      </c>
      <c r="K187" s="85">
        <v>13881.53</v>
      </c>
      <c r="N187" s="3" t="s">
        <v>126</v>
      </c>
      <c r="O187" s="82">
        <v>22</v>
      </c>
      <c r="P187" s="85">
        <v>5024.71</v>
      </c>
      <c r="Q187" s="83" t="s">
        <v>13</v>
      </c>
      <c r="R187" s="83" t="s">
        <v>10</v>
      </c>
      <c r="S187" s="83" t="s">
        <v>10</v>
      </c>
      <c r="T187" s="82" t="s">
        <v>91</v>
      </c>
      <c r="U187" s="82" t="s">
        <v>21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161</v>
      </c>
      <c r="B188" s="82">
        <v>2021</v>
      </c>
      <c r="C188" s="82">
        <v>5</v>
      </c>
      <c r="D188" s="82"/>
      <c r="E188" s="83" t="s">
        <v>139</v>
      </c>
      <c r="F188" s="83" t="s">
        <v>10</v>
      </c>
      <c r="G188" s="83" t="s">
        <v>10</v>
      </c>
      <c r="H188" s="84">
        <v>44370</v>
      </c>
      <c r="I188" s="85">
        <v>2131962.08</v>
      </c>
      <c r="J188" s="86">
        <v>0</v>
      </c>
      <c r="K188" s="85">
        <v>2131962.08</v>
      </c>
      <c r="N188" s="3" t="s">
        <v>126</v>
      </c>
      <c r="O188" s="82">
        <v>23</v>
      </c>
      <c r="P188" s="85">
        <v>5024.71</v>
      </c>
      <c r="Q188" s="83" t="s">
        <v>13</v>
      </c>
      <c r="R188" s="83" t="s">
        <v>10</v>
      </c>
      <c r="S188" s="83" t="s">
        <v>10</v>
      </c>
      <c r="T188" s="82" t="s">
        <v>91</v>
      </c>
      <c r="U188" s="82" t="s">
        <v>21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161</v>
      </c>
      <c r="B189" s="82">
        <v>2021</v>
      </c>
      <c r="C189" s="82">
        <v>5</v>
      </c>
      <c r="D189" s="82"/>
      <c r="E189" s="83" t="s">
        <v>139</v>
      </c>
      <c r="F189" s="83" t="s">
        <v>10</v>
      </c>
      <c r="G189" s="83" t="s">
        <v>11</v>
      </c>
      <c r="H189" s="84">
        <v>44677</v>
      </c>
      <c r="I189" s="85">
        <v>730566.55</v>
      </c>
      <c r="J189" s="85">
        <v>517370.34</v>
      </c>
      <c r="K189" s="85">
        <v>213196.21</v>
      </c>
      <c r="N189" s="3" t="s">
        <v>126</v>
      </c>
      <c r="O189" s="82">
        <v>24</v>
      </c>
      <c r="P189" s="85">
        <v>1888.68</v>
      </c>
      <c r="Q189" s="83" t="s">
        <v>13</v>
      </c>
      <c r="R189" s="83" t="s">
        <v>10</v>
      </c>
      <c r="S189" s="83" t="s">
        <v>10</v>
      </c>
      <c r="T189" s="82" t="s">
        <v>91</v>
      </c>
      <c r="U189" s="82" t="s">
        <v>21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N190" s="3" t="s">
        <v>126</v>
      </c>
      <c r="O190" s="82">
        <v>24</v>
      </c>
      <c r="P190" s="85">
        <v>2421.7199999999998</v>
      </c>
      <c r="Q190" s="83" t="s">
        <v>13</v>
      </c>
      <c r="R190" s="83" t="s">
        <v>10</v>
      </c>
      <c r="S190" s="83" t="s">
        <v>11</v>
      </c>
      <c r="T190" s="82" t="s">
        <v>91</v>
      </c>
      <c r="U190" s="82" t="s">
        <v>21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166</v>
      </c>
      <c r="B191" s="155" t="s">
        <v>94</v>
      </c>
      <c r="C191"/>
      <c r="D191"/>
      <c r="E191"/>
      <c r="F191"/>
      <c r="G191"/>
      <c r="H191"/>
      <c r="I191"/>
      <c r="J191"/>
      <c r="K191"/>
      <c r="N191" s="3" t="s">
        <v>126</v>
      </c>
      <c r="O191" s="82">
        <v>24</v>
      </c>
      <c r="P191" s="86">
        <v>714.31</v>
      </c>
      <c r="Q191" s="83" t="s">
        <v>13</v>
      </c>
      <c r="R191" s="83" t="s">
        <v>10</v>
      </c>
      <c r="S191" s="83" t="s">
        <v>10</v>
      </c>
      <c r="T191" s="82" t="s">
        <v>92</v>
      </c>
      <c r="U191" s="82" t="s">
        <v>21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166</v>
      </c>
      <c r="B192" s="87" t="s">
        <v>0</v>
      </c>
      <c r="C192" s="87" t="s">
        <v>1</v>
      </c>
      <c r="D192" s="87" t="s">
        <v>2</v>
      </c>
      <c r="E192" s="87" t="s">
        <v>3</v>
      </c>
      <c r="F192" s="87" t="s">
        <v>4</v>
      </c>
      <c r="G192" s="87" t="s">
        <v>5</v>
      </c>
      <c r="H192" s="87" t="s">
        <v>6</v>
      </c>
      <c r="I192" s="87" t="s">
        <v>7</v>
      </c>
      <c r="J192" s="87" t="s">
        <v>8</v>
      </c>
      <c r="K192" s="87" t="s">
        <v>9</v>
      </c>
      <c r="N192" s="3" t="s">
        <v>126</v>
      </c>
      <c r="O192" s="82">
        <v>25</v>
      </c>
      <c r="P192" s="85">
        <v>5024.71</v>
      </c>
      <c r="Q192" s="83" t="s">
        <v>13</v>
      </c>
      <c r="R192" s="83" t="s">
        <v>10</v>
      </c>
      <c r="S192" s="83" t="s">
        <v>10</v>
      </c>
      <c r="T192" s="82" t="s">
        <v>92</v>
      </c>
      <c r="U192" s="82" t="s">
        <v>21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166</v>
      </c>
      <c r="B193" s="77">
        <v>2022</v>
      </c>
      <c r="C193" s="77">
        <v>2</v>
      </c>
      <c r="D193" s="77"/>
      <c r="E193" s="78" t="s">
        <v>139</v>
      </c>
      <c r="F193" s="78" t="s">
        <v>10</v>
      </c>
      <c r="G193" s="78" t="s">
        <v>10</v>
      </c>
      <c r="H193" s="79">
        <v>44642</v>
      </c>
      <c r="I193" s="80">
        <v>1686109.84</v>
      </c>
      <c r="J193" s="81">
        <v>0</v>
      </c>
      <c r="K193" s="80">
        <v>1686109.84</v>
      </c>
      <c r="N193" s="3" t="s">
        <v>126</v>
      </c>
      <c r="O193" s="82">
        <v>26</v>
      </c>
      <c r="P193" s="85">
        <v>5024.71</v>
      </c>
      <c r="Q193" s="83" t="s">
        <v>13</v>
      </c>
      <c r="R193" s="83" t="s">
        <v>10</v>
      </c>
      <c r="S193" s="83" t="s">
        <v>10</v>
      </c>
      <c r="T193" s="82" t="s">
        <v>92</v>
      </c>
      <c r="U193" s="82" t="s">
        <v>21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166</v>
      </c>
      <c r="B194" s="82">
        <v>2022</v>
      </c>
      <c r="C194" s="82">
        <v>2</v>
      </c>
      <c r="D194" s="82"/>
      <c r="E194" s="83" t="s">
        <v>139</v>
      </c>
      <c r="F194" s="83" t="s">
        <v>10</v>
      </c>
      <c r="G194" s="83" t="s">
        <v>11</v>
      </c>
      <c r="H194" s="84">
        <v>44720</v>
      </c>
      <c r="I194" s="85">
        <v>159118.19</v>
      </c>
      <c r="J194" s="86">
        <v>0</v>
      </c>
      <c r="K194" s="85">
        <v>159118.19</v>
      </c>
      <c r="N194" s="3" t="s">
        <v>126</v>
      </c>
      <c r="O194" s="82">
        <v>27</v>
      </c>
      <c r="P194" s="85">
        <v>5024.71</v>
      </c>
      <c r="Q194" s="83" t="s">
        <v>13</v>
      </c>
      <c r="R194" s="83" t="s">
        <v>10</v>
      </c>
      <c r="S194" s="83" t="s">
        <v>10</v>
      </c>
      <c r="T194" s="82" t="s">
        <v>92</v>
      </c>
      <c r="U194" s="82" t="s">
        <v>21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N195" s="3" t="s">
        <v>126</v>
      </c>
      <c r="O195" s="82">
        <v>28</v>
      </c>
      <c r="P195" s="85">
        <v>5024.71</v>
      </c>
      <c r="Q195" s="83" t="s">
        <v>13</v>
      </c>
      <c r="R195" s="83" t="s">
        <v>10</v>
      </c>
      <c r="S195" s="83" t="s">
        <v>10</v>
      </c>
      <c r="T195" s="82" t="s">
        <v>92</v>
      </c>
      <c r="U195" s="82" t="s">
        <v>21</v>
      </c>
      <c r="AC195" s="11" t="str">
        <f t="shared" si="74"/>
        <v/>
      </c>
      <c r="AD195" s="11" t="str">
        <f t="shared" si="75"/>
        <v/>
      </c>
      <c r="AE195" s="11" t="str">
        <f t="shared" si="76"/>
        <v/>
      </c>
      <c r="AF195" s="11" t="str">
        <f t="shared" si="77"/>
        <v/>
      </c>
      <c r="AG195" s="11" t="str">
        <f t="shared" si="78"/>
        <v/>
      </c>
      <c r="AH195" s="11" t="str">
        <f t="shared" si="79"/>
        <v/>
      </c>
      <c r="AI195" s="11" t="str">
        <f t="shared" si="80"/>
        <v/>
      </c>
      <c r="AJ195" s="11" t="str">
        <f t="shared" si="81"/>
        <v/>
      </c>
      <c r="AK195" s="11" t="str">
        <f t="shared" si="82"/>
        <v/>
      </c>
      <c r="AN195" s="11" t="str">
        <f t="shared" si="83"/>
        <v/>
      </c>
      <c r="AO195" s="11" t="str">
        <f t="shared" si="84"/>
        <v/>
      </c>
      <c r="AP195" s="11" t="str">
        <f t="shared" si="85"/>
        <v/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168</v>
      </c>
      <c r="B196" s="174" t="s">
        <v>94</v>
      </c>
      <c r="C196"/>
      <c r="D196"/>
      <c r="E196"/>
      <c r="F196"/>
      <c r="G196"/>
      <c r="H196"/>
      <c r="I196"/>
      <c r="J196"/>
      <c r="K196"/>
      <c r="N196" s="3" t="s">
        <v>126</v>
      </c>
      <c r="O196" s="82">
        <v>29</v>
      </c>
      <c r="P196" s="85">
        <v>5024.71</v>
      </c>
      <c r="Q196" s="83" t="s">
        <v>13</v>
      </c>
      <c r="R196" s="83" t="s">
        <v>10</v>
      </c>
      <c r="S196" s="83" t="s">
        <v>10</v>
      </c>
      <c r="T196" s="82" t="s">
        <v>92</v>
      </c>
      <c r="U196" s="82" t="s">
        <v>21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168</v>
      </c>
      <c r="B197" s="87" t="s">
        <v>0</v>
      </c>
      <c r="C197" s="87" t="s">
        <v>1</v>
      </c>
      <c r="D197" s="87" t="s">
        <v>2</v>
      </c>
      <c r="E197" s="87" t="s">
        <v>3</v>
      </c>
      <c r="F197" s="87" t="s">
        <v>4</v>
      </c>
      <c r="G197" s="87" t="s">
        <v>5</v>
      </c>
      <c r="H197" s="87" t="s">
        <v>6</v>
      </c>
      <c r="I197" s="87" t="s">
        <v>7</v>
      </c>
      <c r="J197" s="87" t="s">
        <v>8</v>
      </c>
      <c r="K197" s="87" t="s">
        <v>9</v>
      </c>
      <c r="N197" s="3" t="s">
        <v>126</v>
      </c>
      <c r="O197" s="82">
        <v>30</v>
      </c>
      <c r="P197" s="85">
        <v>5024.71</v>
      </c>
      <c r="Q197" s="83" t="s">
        <v>13</v>
      </c>
      <c r="R197" s="83" t="s">
        <v>10</v>
      </c>
      <c r="S197" s="83" t="s">
        <v>10</v>
      </c>
      <c r="T197" s="82" t="s">
        <v>92</v>
      </c>
      <c r="U197" s="82" t="s">
        <v>21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168</v>
      </c>
      <c r="B198" s="77">
        <v>2021</v>
      </c>
      <c r="C198" s="77"/>
      <c r="D198" s="77"/>
      <c r="E198" s="78" t="s">
        <v>169</v>
      </c>
      <c r="F198" s="78" t="s">
        <v>10</v>
      </c>
      <c r="G198" s="78" t="s">
        <v>140</v>
      </c>
      <c r="H198" s="79">
        <v>44635</v>
      </c>
      <c r="I198" s="81">
        <v>400</v>
      </c>
      <c r="J198" s="81">
        <v>0</v>
      </c>
      <c r="K198" s="81">
        <v>400</v>
      </c>
      <c r="N198" s="3" t="s">
        <v>126</v>
      </c>
      <c r="O198" s="82">
        <v>31</v>
      </c>
      <c r="P198" s="85">
        <v>5024.71</v>
      </c>
      <c r="Q198" s="83" t="s">
        <v>13</v>
      </c>
      <c r="R198" s="83" t="s">
        <v>10</v>
      </c>
      <c r="S198" s="83" t="s">
        <v>10</v>
      </c>
      <c r="T198" s="82" t="s">
        <v>92</v>
      </c>
      <c r="U198" s="82" t="s">
        <v>21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168</v>
      </c>
      <c r="B199" s="82">
        <v>2021</v>
      </c>
      <c r="C199" s="82"/>
      <c r="D199" s="82"/>
      <c r="E199" s="83" t="s">
        <v>37</v>
      </c>
      <c r="F199" s="83" t="s">
        <v>10</v>
      </c>
      <c r="G199" s="83" t="s">
        <v>10</v>
      </c>
      <c r="H199" s="84">
        <v>44736</v>
      </c>
      <c r="I199" s="85">
        <v>318226.26</v>
      </c>
      <c r="J199" s="86">
        <v>0</v>
      </c>
      <c r="K199" s="85">
        <v>318226.26</v>
      </c>
      <c r="N199" s="3" t="s">
        <v>126</v>
      </c>
      <c r="O199" s="82">
        <v>32</v>
      </c>
      <c r="P199" s="85">
        <v>5024.71</v>
      </c>
      <c r="Q199" s="83" t="s">
        <v>13</v>
      </c>
      <c r="R199" s="83" t="s">
        <v>10</v>
      </c>
      <c r="S199" s="83" t="s">
        <v>10</v>
      </c>
      <c r="T199" s="82" t="s">
        <v>92</v>
      </c>
      <c r="U199" s="82" t="s">
        <v>21</v>
      </c>
      <c r="AC199" s="11" t="str">
        <f t="shared" si="74"/>
        <v/>
      </c>
      <c r="AD199" s="11" t="str">
        <f t="shared" si="75"/>
        <v/>
      </c>
      <c r="AE199" s="11" t="str">
        <f t="shared" si="76"/>
        <v/>
      </c>
      <c r="AF199" s="11" t="str">
        <f t="shared" si="77"/>
        <v/>
      </c>
      <c r="AG199" s="11" t="str">
        <f t="shared" si="78"/>
        <v/>
      </c>
      <c r="AH199" s="11" t="str">
        <f t="shared" si="79"/>
        <v/>
      </c>
      <c r="AI199" s="11" t="str">
        <f t="shared" si="80"/>
        <v/>
      </c>
      <c r="AJ199" s="11" t="str">
        <f t="shared" si="81"/>
        <v/>
      </c>
      <c r="AK199" s="11" t="str">
        <f t="shared" si="82"/>
        <v/>
      </c>
      <c r="AN199" s="11" t="str">
        <f t="shared" si="83"/>
        <v/>
      </c>
      <c r="AO199" s="11" t="str">
        <f t="shared" si="84"/>
        <v/>
      </c>
      <c r="AP199" s="11" t="str">
        <f t="shared" si="85"/>
        <v/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168</v>
      </c>
      <c r="B200" s="82">
        <v>2021</v>
      </c>
      <c r="C200" s="82"/>
      <c r="D200" s="82"/>
      <c r="E200" s="83" t="s">
        <v>37</v>
      </c>
      <c r="F200" s="83" t="s">
        <v>10</v>
      </c>
      <c r="G200" s="83" t="s">
        <v>11</v>
      </c>
      <c r="H200" s="84">
        <v>44831</v>
      </c>
      <c r="I200" s="85">
        <v>46794.11</v>
      </c>
      <c r="J200" s="86">
        <v>0</v>
      </c>
      <c r="K200" s="85">
        <v>46794.11</v>
      </c>
      <c r="N200" s="3" t="s">
        <v>126</v>
      </c>
      <c r="O200" s="82">
        <v>33</v>
      </c>
      <c r="P200" s="85">
        <v>5024.71</v>
      </c>
      <c r="Q200" s="83" t="s">
        <v>13</v>
      </c>
      <c r="R200" s="83" t="s">
        <v>10</v>
      </c>
      <c r="S200" s="83" t="s">
        <v>10</v>
      </c>
      <c r="T200" s="82" t="s">
        <v>92</v>
      </c>
      <c r="U200" s="82" t="s">
        <v>21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168</v>
      </c>
      <c r="B201" s="82">
        <v>2022</v>
      </c>
      <c r="C201" s="82">
        <v>5</v>
      </c>
      <c r="D201" s="82"/>
      <c r="E201" s="83" t="s">
        <v>139</v>
      </c>
      <c r="F201" s="83" t="s">
        <v>10</v>
      </c>
      <c r="G201" s="83" t="s">
        <v>10</v>
      </c>
      <c r="H201" s="84">
        <v>44735</v>
      </c>
      <c r="I201" s="85">
        <v>2050563.36</v>
      </c>
      <c r="J201" s="86">
        <v>0</v>
      </c>
      <c r="K201" s="85">
        <v>2050563.36</v>
      </c>
      <c r="N201" s="3" t="s">
        <v>126</v>
      </c>
      <c r="O201" s="82">
        <v>34</v>
      </c>
      <c r="P201" s="85">
        <v>5024.71</v>
      </c>
      <c r="Q201" s="83" t="s">
        <v>13</v>
      </c>
      <c r="R201" s="83" t="s">
        <v>10</v>
      </c>
      <c r="S201" s="83" t="s">
        <v>10</v>
      </c>
      <c r="T201" s="82" t="s">
        <v>92</v>
      </c>
      <c r="U201" s="82" t="s">
        <v>21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168</v>
      </c>
      <c r="B202" s="82">
        <v>2022</v>
      </c>
      <c r="C202" s="82">
        <v>5</v>
      </c>
      <c r="D202" s="82"/>
      <c r="E202" s="83" t="s">
        <v>139</v>
      </c>
      <c r="F202" s="83" t="s">
        <v>10</v>
      </c>
      <c r="G202" s="83" t="s">
        <v>11</v>
      </c>
      <c r="H202" s="84">
        <v>44831</v>
      </c>
      <c r="I202" s="85">
        <v>304071.21000000002</v>
      </c>
      <c r="J202" s="86">
        <v>0</v>
      </c>
      <c r="K202" s="85">
        <v>304071.21000000002</v>
      </c>
      <c r="N202" s="3" t="s">
        <v>126</v>
      </c>
      <c r="O202" s="82">
        <v>35</v>
      </c>
      <c r="P202" s="85">
        <v>5024.71</v>
      </c>
      <c r="Q202" s="83" t="s">
        <v>13</v>
      </c>
      <c r="R202" s="83" t="s">
        <v>10</v>
      </c>
      <c r="S202" s="83" t="s">
        <v>10</v>
      </c>
      <c r="T202" s="82" t="s">
        <v>92</v>
      </c>
      <c r="U202" s="82" t="s">
        <v>21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168</v>
      </c>
      <c r="B203" s="82">
        <v>2022</v>
      </c>
      <c r="C203" s="82">
        <v>7</v>
      </c>
      <c r="D203" s="82"/>
      <c r="E203" s="83" t="s">
        <v>139</v>
      </c>
      <c r="F203" s="83" t="s">
        <v>10</v>
      </c>
      <c r="G203" s="83" t="s">
        <v>10</v>
      </c>
      <c r="H203" s="84">
        <v>44795</v>
      </c>
      <c r="I203" s="85">
        <v>1495816.52</v>
      </c>
      <c r="J203" s="86">
        <v>0</v>
      </c>
      <c r="K203" s="85">
        <v>1495816.52</v>
      </c>
      <c r="N203" s="3" t="s">
        <v>126</v>
      </c>
      <c r="O203" s="82">
        <v>36</v>
      </c>
      <c r="P203" s="85">
        <v>5024.71</v>
      </c>
      <c r="Q203" s="83" t="s">
        <v>13</v>
      </c>
      <c r="R203" s="83" t="s">
        <v>10</v>
      </c>
      <c r="S203" s="83" t="s">
        <v>10</v>
      </c>
      <c r="T203" s="82" t="s">
        <v>92</v>
      </c>
      <c r="U203" s="82" t="s">
        <v>21</v>
      </c>
      <c r="AC203" s="11" t="str">
        <f t="shared" si="74"/>
        <v/>
      </c>
      <c r="AD203" s="11" t="str">
        <f t="shared" si="75"/>
        <v/>
      </c>
      <c r="AE203" s="11" t="str">
        <f t="shared" si="76"/>
        <v/>
      </c>
      <c r="AF203" s="11" t="str">
        <f t="shared" si="77"/>
        <v/>
      </c>
      <c r="AG203" s="11" t="str">
        <f t="shared" si="78"/>
        <v/>
      </c>
      <c r="AH203" s="11" t="str">
        <f t="shared" si="79"/>
        <v/>
      </c>
      <c r="AI203" s="11" t="str">
        <f t="shared" si="80"/>
        <v/>
      </c>
      <c r="AJ203" s="11" t="str">
        <f t="shared" si="81"/>
        <v/>
      </c>
      <c r="AK203" s="11" t="str">
        <f t="shared" si="82"/>
        <v/>
      </c>
      <c r="AN203" s="11" t="str">
        <f t="shared" si="83"/>
        <v/>
      </c>
      <c r="AO203" s="11" t="str">
        <f t="shared" si="84"/>
        <v/>
      </c>
      <c r="AP203" s="11" t="str">
        <f t="shared" si="85"/>
        <v/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168</v>
      </c>
      <c r="B204" s="82">
        <v>2022</v>
      </c>
      <c r="C204" s="82">
        <v>7</v>
      </c>
      <c r="D204" s="82"/>
      <c r="E204" s="83" t="s">
        <v>139</v>
      </c>
      <c r="F204" s="83" t="s">
        <v>10</v>
      </c>
      <c r="G204" s="83" t="s">
        <v>11</v>
      </c>
      <c r="H204" s="84">
        <v>44831</v>
      </c>
      <c r="I204" s="85">
        <v>98634.14</v>
      </c>
      <c r="J204" s="86">
        <v>0</v>
      </c>
      <c r="K204" s="85">
        <v>98634.14</v>
      </c>
      <c r="N204" s="3" t="s">
        <v>126</v>
      </c>
      <c r="O204" s="82">
        <v>37</v>
      </c>
      <c r="P204" s="85">
        <v>5024.71</v>
      </c>
      <c r="Q204" s="83" t="s">
        <v>13</v>
      </c>
      <c r="R204" s="83" t="s">
        <v>10</v>
      </c>
      <c r="S204" s="83" t="s">
        <v>10</v>
      </c>
      <c r="T204" s="82" t="s">
        <v>92</v>
      </c>
      <c r="U204" s="82" t="s">
        <v>21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N205" s="3" t="s">
        <v>126</v>
      </c>
      <c r="O205" s="82">
        <v>38</v>
      </c>
      <c r="P205" s="85">
        <v>5024.71</v>
      </c>
      <c r="Q205" s="83" t="s">
        <v>13</v>
      </c>
      <c r="R205" s="83" t="s">
        <v>10</v>
      </c>
      <c r="S205" s="83" t="s">
        <v>10</v>
      </c>
      <c r="T205" s="82" t="s">
        <v>92</v>
      </c>
      <c r="U205" s="82" t="s">
        <v>21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173</v>
      </c>
      <c r="B206" s="196" t="s">
        <v>94</v>
      </c>
      <c r="C206"/>
      <c r="D206"/>
      <c r="E206"/>
      <c r="F206"/>
      <c r="G206"/>
      <c r="H206"/>
      <c r="I206"/>
      <c r="J206"/>
      <c r="K206"/>
      <c r="N206" s="3" t="s">
        <v>126</v>
      </c>
      <c r="O206" s="82">
        <v>39</v>
      </c>
      <c r="P206" s="85">
        <v>5024.71</v>
      </c>
      <c r="Q206" s="83" t="s">
        <v>13</v>
      </c>
      <c r="R206" s="83" t="s">
        <v>10</v>
      </c>
      <c r="S206" s="83" t="s">
        <v>10</v>
      </c>
      <c r="T206" s="82" t="s">
        <v>92</v>
      </c>
      <c r="U206" s="82" t="s">
        <v>21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173</v>
      </c>
      <c r="B207" s="87" t="s">
        <v>0</v>
      </c>
      <c r="C207" s="87" t="s">
        <v>1</v>
      </c>
      <c r="D207" s="87" t="s">
        <v>2</v>
      </c>
      <c r="E207" s="87" t="s">
        <v>3</v>
      </c>
      <c r="F207" s="87" t="s">
        <v>4</v>
      </c>
      <c r="G207" s="87" t="s">
        <v>5</v>
      </c>
      <c r="H207" s="87" t="s">
        <v>6</v>
      </c>
      <c r="I207" s="87" t="s">
        <v>7</v>
      </c>
      <c r="J207" s="87" t="s">
        <v>8</v>
      </c>
      <c r="K207" s="87" t="s">
        <v>9</v>
      </c>
      <c r="N207" s="3" t="s">
        <v>126</v>
      </c>
      <c r="O207" s="82">
        <v>40</v>
      </c>
      <c r="P207" s="85">
        <v>5024.71</v>
      </c>
      <c r="Q207" s="83" t="s">
        <v>13</v>
      </c>
      <c r="R207" s="83" t="s">
        <v>10</v>
      </c>
      <c r="S207" s="83" t="s">
        <v>10</v>
      </c>
      <c r="T207" s="82" t="s">
        <v>92</v>
      </c>
      <c r="U207" s="82" t="s">
        <v>21</v>
      </c>
      <c r="AC207" s="11" t="str">
        <f t="shared" si="74"/>
        <v/>
      </c>
      <c r="AD207" s="11" t="str">
        <f t="shared" si="75"/>
        <v/>
      </c>
      <c r="AE207" s="11" t="str">
        <f t="shared" si="76"/>
        <v/>
      </c>
      <c r="AF207" s="11" t="str">
        <f t="shared" si="77"/>
        <v/>
      </c>
      <c r="AG207" s="11" t="str">
        <f t="shared" si="78"/>
        <v/>
      </c>
      <c r="AH207" s="11" t="str">
        <f t="shared" si="79"/>
        <v/>
      </c>
      <c r="AI207" s="11" t="str">
        <f t="shared" si="80"/>
        <v/>
      </c>
      <c r="AJ207" s="11" t="str">
        <f t="shared" si="81"/>
        <v/>
      </c>
      <c r="AK207" s="11" t="str">
        <f t="shared" si="82"/>
        <v/>
      </c>
      <c r="AN207" s="11" t="str">
        <f t="shared" si="83"/>
        <v/>
      </c>
      <c r="AO207" s="11" t="str">
        <f t="shared" si="84"/>
        <v/>
      </c>
      <c r="AP207" s="11" t="str">
        <f t="shared" si="85"/>
        <v/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173</v>
      </c>
      <c r="B208" s="77">
        <v>2022</v>
      </c>
      <c r="C208" s="77">
        <v>10</v>
      </c>
      <c r="D208" s="77"/>
      <c r="E208" s="78" t="s">
        <v>139</v>
      </c>
      <c r="F208" s="78" t="s">
        <v>10</v>
      </c>
      <c r="G208" s="78" t="s">
        <v>10</v>
      </c>
      <c r="H208" s="79">
        <v>44888</v>
      </c>
      <c r="I208" s="80">
        <v>5225868.47</v>
      </c>
      <c r="J208" s="81">
        <v>0</v>
      </c>
      <c r="K208" s="80">
        <v>5225868.47</v>
      </c>
      <c r="N208" s="3" t="s">
        <v>126</v>
      </c>
      <c r="O208" s="82">
        <v>41</v>
      </c>
      <c r="P208" s="85">
        <v>5024.71</v>
      </c>
      <c r="Q208" s="83" t="s">
        <v>13</v>
      </c>
      <c r="R208" s="83" t="s">
        <v>10</v>
      </c>
      <c r="S208" s="83" t="s">
        <v>10</v>
      </c>
      <c r="T208" s="82" t="s">
        <v>92</v>
      </c>
      <c r="U208" s="82" t="s">
        <v>21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173</v>
      </c>
      <c r="B209" s="82">
        <v>2022</v>
      </c>
      <c r="C209" s="82">
        <v>10</v>
      </c>
      <c r="D209" s="82"/>
      <c r="E209" s="83" t="s">
        <v>139</v>
      </c>
      <c r="F209" s="83" t="s">
        <v>10</v>
      </c>
      <c r="G209" s="83" t="s">
        <v>11</v>
      </c>
      <c r="H209" s="84">
        <v>44932</v>
      </c>
      <c r="I209" s="85">
        <v>452978.28</v>
      </c>
      <c r="J209" s="86">
        <v>0</v>
      </c>
      <c r="K209" s="85">
        <v>452978.28</v>
      </c>
      <c r="N209" s="3" t="s">
        <v>126</v>
      </c>
      <c r="O209" s="82">
        <v>42</v>
      </c>
      <c r="P209" s="85">
        <v>5024.71</v>
      </c>
      <c r="Q209" s="83" t="s">
        <v>13</v>
      </c>
      <c r="R209" s="83" t="s">
        <v>10</v>
      </c>
      <c r="S209" s="83" t="s">
        <v>10</v>
      </c>
      <c r="T209" s="82" t="s">
        <v>92</v>
      </c>
      <c r="U209" s="82" t="s">
        <v>21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N210" s="3" t="s">
        <v>126</v>
      </c>
      <c r="O210" s="82">
        <v>43</v>
      </c>
      <c r="P210" s="85">
        <v>5024.71</v>
      </c>
      <c r="Q210" s="83" t="s">
        <v>13</v>
      </c>
      <c r="R210" s="83" t="s">
        <v>10</v>
      </c>
      <c r="S210" s="83" t="s">
        <v>10</v>
      </c>
      <c r="T210" s="82" t="s">
        <v>92</v>
      </c>
      <c r="U210" s="82" t="s">
        <v>21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175</v>
      </c>
      <c r="B211" s="196" t="s">
        <v>94</v>
      </c>
      <c r="C211"/>
      <c r="D211"/>
      <c r="E211"/>
      <c r="F211"/>
      <c r="G211"/>
      <c r="H211"/>
      <c r="I211"/>
      <c r="J211"/>
      <c r="K211"/>
      <c r="N211" s="3" t="s">
        <v>126</v>
      </c>
      <c r="O211" s="82">
        <v>44</v>
      </c>
      <c r="P211" s="85">
        <v>5024.71</v>
      </c>
      <c r="Q211" s="83" t="s">
        <v>13</v>
      </c>
      <c r="R211" s="83" t="s">
        <v>10</v>
      </c>
      <c r="S211" s="83" t="s">
        <v>10</v>
      </c>
      <c r="T211" s="82" t="s">
        <v>92</v>
      </c>
      <c r="U211" s="82" t="s">
        <v>21</v>
      </c>
      <c r="AC211" s="11" t="str">
        <f t="shared" si="74"/>
        <v/>
      </c>
      <c r="AD211" s="11" t="str">
        <f t="shared" si="75"/>
        <v/>
      </c>
      <c r="AE211" s="11" t="str">
        <f t="shared" si="76"/>
        <v/>
      </c>
      <c r="AF211" s="11" t="str">
        <f t="shared" si="77"/>
        <v/>
      </c>
      <c r="AG211" s="11" t="str">
        <f t="shared" si="78"/>
        <v/>
      </c>
      <c r="AH211" s="11" t="str">
        <f t="shared" si="79"/>
        <v/>
      </c>
      <c r="AI211" s="11" t="str">
        <f t="shared" si="80"/>
        <v/>
      </c>
      <c r="AJ211" s="11" t="str">
        <f t="shared" si="81"/>
        <v/>
      </c>
      <c r="AK211" s="11" t="str">
        <f t="shared" si="82"/>
        <v/>
      </c>
      <c r="AN211" s="11" t="str">
        <f t="shared" si="83"/>
        <v/>
      </c>
      <c r="AO211" s="11" t="str">
        <f t="shared" si="84"/>
        <v/>
      </c>
      <c r="AP211" s="11" t="str">
        <f t="shared" si="85"/>
        <v/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175</v>
      </c>
      <c r="B212" s="87" t="s">
        <v>0</v>
      </c>
      <c r="C212" s="87" t="s">
        <v>1</v>
      </c>
      <c r="D212" s="87" t="s">
        <v>2</v>
      </c>
      <c r="E212" s="87" t="s">
        <v>3</v>
      </c>
      <c r="F212" s="87" t="s">
        <v>4</v>
      </c>
      <c r="G212" s="87" t="s">
        <v>5</v>
      </c>
      <c r="H212" s="87" t="s">
        <v>6</v>
      </c>
      <c r="I212" s="87" t="s">
        <v>7</v>
      </c>
      <c r="J212" s="87" t="s">
        <v>8</v>
      </c>
      <c r="K212" s="87" t="s">
        <v>9</v>
      </c>
      <c r="N212" s="3" t="s">
        <v>126</v>
      </c>
      <c r="O212" s="82">
        <v>45</v>
      </c>
      <c r="P212" s="85">
        <v>5024.71</v>
      </c>
      <c r="Q212" s="83" t="s">
        <v>13</v>
      </c>
      <c r="R212" s="83" t="s">
        <v>10</v>
      </c>
      <c r="S212" s="83" t="s">
        <v>10</v>
      </c>
      <c r="T212" s="82" t="s">
        <v>92</v>
      </c>
      <c r="U212" s="82" t="s">
        <v>21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175</v>
      </c>
      <c r="B213" s="77">
        <v>2022</v>
      </c>
      <c r="C213" s="77">
        <v>11</v>
      </c>
      <c r="D213" s="77"/>
      <c r="E213" s="78" t="s">
        <v>139</v>
      </c>
      <c r="F213" s="78" t="s">
        <v>10</v>
      </c>
      <c r="G213" s="78" t="s">
        <v>10</v>
      </c>
      <c r="H213" s="79">
        <v>44917</v>
      </c>
      <c r="I213" s="80">
        <v>2296218.9500000002</v>
      </c>
      <c r="J213" s="81">
        <v>0</v>
      </c>
      <c r="K213" s="80">
        <v>2296218.9500000002</v>
      </c>
      <c r="N213" s="3" t="s">
        <v>126</v>
      </c>
      <c r="O213" s="82">
        <v>46</v>
      </c>
      <c r="P213" s="85">
        <v>5024.71</v>
      </c>
      <c r="Q213" s="83" t="s">
        <v>13</v>
      </c>
      <c r="R213" s="83" t="s">
        <v>10</v>
      </c>
      <c r="S213" s="83" t="s">
        <v>10</v>
      </c>
      <c r="T213" s="82" t="s">
        <v>92</v>
      </c>
      <c r="U213" s="82" t="s">
        <v>21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175</v>
      </c>
      <c r="B214" s="82">
        <v>2022</v>
      </c>
      <c r="C214" s="82">
        <v>11</v>
      </c>
      <c r="D214" s="82"/>
      <c r="E214" s="83" t="s">
        <v>139</v>
      </c>
      <c r="F214" s="83" t="s">
        <v>10</v>
      </c>
      <c r="G214" s="83" t="s">
        <v>11</v>
      </c>
      <c r="H214" s="84">
        <v>44951</v>
      </c>
      <c r="I214" s="85">
        <v>149277.19</v>
      </c>
      <c r="J214" s="86">
        <v>0</v>
      </c>
      <c r="K214" s="85">
        <v>149277.19</v>
      </c>
      <c r="N214" s="3" t="s">
        <v>126</v>
      </c>
      <c r="O214" s="82">
        <v>47</v>
      </c>
      <c r="P214" s="85">
        <v>5024.71</v>
      </c>
      <c r="Q214" s="83" t="s">
        <v>13</v>
      </c>
      <c r="R214" s="83" t="s">
        <v>10</v>
      </c>
      <c r="S214" s="83" t="s">
        <v>10</v>
      </c>
      <c r="T214" s="82" t="s">
        <v>92</v>
      </c>
      <c r="U214" s="82" t="s">
        <v>21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N215" s="3" t="s">
        <v>126</v>
      </c>
      <c r="O215" s="82">
        <v>48</v>
      </c>
      <c r="P215" s="85">
        <v>5024.71</v>
      </c>
      <c r="Q215" s="83" t="s">
        <v>13</v>
      </c>
      <c r="R215" s="83" t="s">
        <v>10</v>
      </c>
      <c r="S215" s="83" t="s">
        <v>10</v>
      </c>
      <c r="T215" s="82" t="s">
        <v>92</v>
      </c>
      <c r="U215" s="82" t="s">
        <v>21</v>
      </c>
      <c r="AC215" s="11" t="str">
        <f t="shared" si="74"/>
        <v/>
      </c>
      <c r="AD215" s="11" t="str">
        <f t="shared" si="75"/>
        <v/>
      </c>
      <c r="AE215" s="11" t="str">
        <f t="shared" si="76"/>
        <v/>
      </c>
      <c r="AF215" s="11" t="str">
        <f t="shared" si="77"/>
        <v/>
      </c>
      <c r="AG215" s="11" t="str">
        <f t="shared" si="78"/>
        <v/>
      </c>
      <c r="AH215" s="11" t="str">
        <f t="shared" si="79"/>
        <v/>
      </c>
      <c r="AI215" s="11" t="str">
        <f t="shared" si="80"/>
        <v/>
      </c>
      <c r="AJ215" s="11" t="str">
        <f t="shared" si="81"/>
        <v/>
      </c>
      <c r="AK215" s="11" t="str">
        <f t="shared" si="82"/>
        <v/>
      </c>
      <c r="AN215" s="11" t="str">
        <f t="shared" si="83"/>
        <v/>
      </c>
      <c r="AO215" s="11" t="str">
        <f t="shared" si="84"/>
        <v/>
      </c>
      <c r="AP215" s="11" t="str">
        <f t="shared" si="85"/>
        <v/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177</v>
      </c>
      <c r="B216" s="206" t="s">
        <v>94</v>
      </c>
      <c r="C216"/>
      <c r="D216"/>
      <c r="E216"/>
      <c r="F216"/>
      <c r="G216"/>
      <c r="H216"/>
      <c r="I216"/>
      <c r="J216"/>
      <c r="K216"/>
      <c r="N216" s="3" t="s">
        <v>126</v>
      </c>
      <c r="O216" s="82">
        <v>49</v>
      </c>
      <c r="P216" s="85">
        <v>5024.71</v>
      </c>
      <c r="Q216" s="83" t="s">
        <v>13</v>
      </c>
      <c r="R216" s="83" t="s">
        <v>10</v>
      </c>
      <c r="S216" s="83" t="s">
        <v>10</v>
      </c>
      <c r="T216" s="82" t="s">
        <v>92</v>
      </c>
      <c r="U216" s="82" t="s">
        <v>21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177</v>
      </c>
      <c r="B217" s="87" t="s">
        <v>0</v>
      </c>
      <c r="C217" s="87" t="s">
        <v>1</v>
      </c>
      <c r="D217" s="87" t="s">
        <v>2</v>
      </c>
      <c r="E217" s="87" t="s">
        <v>3</v>
      </c>
      <c r="F217" s="87" t="s">
        <v>4</v>
      </c>
      <c r="G217" s="87" t="s">
        <v>5</v>
      </c>
      <c r="H217" s="87" t="s">
        <v>6</v>
      </c>
      <c r="I217" s="87" t="s">
        <v>7</v>
      </c>
      <c r="J217" s="87" t="s">
        <v>8</v>
      </c>
      <c r="K217" s="87" t="s">
        <v>9</v>
      </c>
      <c r="N217" s="3" t="s">
        <v>126</v>
      </c>
      <c r="O217" s="82">
        <v>50</v>
      </c>
      <c r="P217" s="85">
        <v>5024.71</v>
      </c>
      <c r="Q217" s="83" t="s">
        <v>13</v>
      </c>
      <c r="R217" s="83" t="s">
        <v>10</v>
      </c>
      <c r="S217" s="83" t="s">
        <v>10</v>
      </c>
      <c r="T217" s="82" t="s">
        <v>92</v>
      </c>
      <c r="U217" s="82" t="s">
        <v>21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177</v>
      </c>
      <c r="B218" s="77">
        <v>2023</v>
      </c>
      <c r="C218" s="77">
        <v>3</v>
      </c>
      <c r="D218" s="77"/>
      <c r="E218" s="78" t="s">
        <v>139</v>
      </c>
      <c r="F218" s="78" t="s">
        <v>10</v>
      </c>
      <c r="G218" s="78" t="s">
        <v>10</v>
      </c>
      <c r="H218" s="79">
        <v>45036</v>
      </c>
      <c r="I218" s="80">
        <v>1951807.92</v>
      </c>
      <c r="J218" s="81">
        <v>0</v>
      </c>
      <c r="K218" s="80">
        <v>1951807.92</v>
      </c>
      <c r="N218" s="3" t="s">
        <v>126</v>
      </c>
      <c r="O218" s="82">
        <v>51</v>
      </c>
      <c r="P218" s="85">
        <v>5024.71</v>
      </c>
      <c r="Q218" s="83" t="s">
        <v>13</v>
      </c>
      <c r="R218" s="83" t="s">
        <v>10</v>
      </c>
      <c r="S218" s="83" t="s">
        <v>10</v>
      </c>
      <c r="T218" s="82" t="s">
        <v>92</v>
      </c>
      <c r="U218" s="82" t="s">
        <v>21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177</v>
      </c>
      <c r="B219" s="82">
        <v>2023</v>
      </c>
      <c r="C219" s="82">
        <v>3</v>
      </c>
      <c r="D219" s="82"/>
      <c r="E219" s="83" t="s">
        <v>139</v>
      </c>
      <c r="F219" s="83" t="s">
        <v>10</v>
      </c>
      <c r="G219" s="83" t="s">
        <v>11</v>
      </c>
      <c r="H219" s="84">
        <v>45042</v>
      </c>
      <c r="I219" s="85">
        <v>23070.37</v>
      </c>
      <c r="J219" s="86">
        <v>0</v>
      </c>
      <c r="K219" s="85">
        <v>23070.37</v>
      </c>
      <c r="N219" s="3" t="s">
        <v>126</v>
      </c>
      <c r="O219" s="82">
        <v>52</v>
      </c>
      <c r="P219" s="85">
        <v>5024.71</v>
      </c>
      <c r="Q219" s="83" t="s">
        <v>13</v>
      </c>
      <c r="R219" s="83" t="s">
        <v>10</v>
      </c>
      <c r="S219" s="83" t="s">
        <v>10</v>
      </c>
      <c r="T219" s="82" t="s">
        <v>92</v>
      </c>
      <c r="U219" s="82" t="s">
        <v>21</v>
      </c>
      <c r="AC219" s="11" t="str">
        <f t="shared" si="74"/>
        <v/>
      </c>
      <c r="AD219" s="11" t="str">
        <f t="shared" si="75"/>
        <v/>
      </c>
      <c r="AE219" s="11" t="str">
        <f t="shared" si="76"/>
        <v/>
      </c>
      <c r="AF219" s="11" t="str">
        <f t="shared" si="77"/>
        <v/>
      </c>
      <c r="AG219" s="11" t="str">
        <f t="shared" si="78"/>
        <v/>
      </c>
      <c r="AH219" s="11" t="str">
        <f t="shared" si="79"/>
        <v/>
      </c>
      <c r="AI219" s="11" t="str">
        <f t="shared" si="80"/>
        <v/>
      </c>
      <c r="AJ219" s="11" t="str">
        <f t="shared" si="81"/>
        <v/>
      </c>
      <c r="AK219" s="11" t="str">
        <f t="shared" si="82"/>
        <v/>
      </c>
      <c r="AN219" s="11" t="str">
        <f t="shared" si="83"/>
        <v/>
      </c>
      <c r="AO219" s="11" t="str">
        <f t="shared" si="84"/>
        <v/>
      </c>
      <c r="AP219" s="11" t="str">
        <f t="shared" si="85"/>
        <v/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N220" s="3" t="s">
        <v>126</v>
      </c>
      <c r="O220" s="82">
        <v>53</v>
      </c>
      <c r="P220" s="85">
        <v>5024.71</v>
      </c>
      <c r="Q220" s="83" t="s">
        <v>13</v>
      </c>
      <c r="R220" s="83" t="s">
        <v>10</v>
      </c>
      <c r="S220" s="83" t="s">
        <v>10</v>
      </c>
      <c r="T220" s="82" t="s">
        <v>92</v>
      </c>
      <c r="U220" s="82" t="s">
        <v>21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N221" s="3" t="s">
        <v>126</v>
      </c>
      <c r="O221" s="82">
        <v>54</v>
      </c>
      <c r="P221" s="85">
        <v>5024.71</v>
      </c>
      <c r="Q221" s="83" t="s">
        <v>13</v>
      </c>
      <c r="R221" s="83" t="s">
        <v>10</v>
      </c>
      <c r="S221" s="83" t="s">
        <v>10</v>
      </c>
      <c r="T221" s="82" t="s">
        <v>92</v>
      </c>
      <c r="U221" s="82" t="s">
        <v>21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N222" s="3" t="s">
        <v>126</v>
      </c>
      <c r="O222" s="82">
        <v>55</v>
      </c>
      <c r="P222" s="85">
        <v>5024.71</v>
      </c>
      <c r="Q222" s="83" t="s">
        <v>13</v>
      </c>
      <c r="R222" s="83" t="s">
        <v>10</v>
      </c>
      <c r="S222" s="83" t="s">
        <v>10</v>
      </c>
      <c r="T222" s="82" t="s">
        <v>92</v>
      </c>
      <c r="U222" s="82" t="s">
        <v>21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N223" s="3" t="s">
        <v>126</v>
      </c>
      <c r="O223" s="82">
        <v>56</v>
      </c>
      <c r="P223" s="85">
        <v>5024.71</v>
      </c>
      <c r="Q223" s="83" t="s">
        <v>13</v>
      </c>
      <c r="R223" s="83" t="s">
        <v>10</v>
      </c>
      <c r="S223" s="83" t="s">
        <v>10</v>
      </c>
      <c r="T223" s="82" t="s">
        <v>92</v>
      </c>
      <c r="U223" s="82" t="s">
        <v>21</v>
      </c>
      <c r="AC223" s="11" t="str">
        <f t="shared" si="95"/>
        <v/>
      </c>
      <c r="AD223" s="11" t="str">
        <f t="shared" si="96"/>
        <v/>
      </c>
      <c r="AE223" s="11" t="str">
        <f t="shared" si="97"/>
        <v/>
      </c>
      <c r="AF223" s="11" t="str">
        <f t="shared" si="98"/>
        <v/>
      </c>
      <c r="AG223" s="11" t="str">
        <f t="shared" si="99"/>
        <v/>
      </c>
      <c r="AH223" s="11" t="str">
        <f t="shared" si="100"/>
        <v/>
      </c>
      <c r="AI223" s="11" t="str">
        <f t="shared" si="101"/>
        <v/>
      </c>
      <c r="AJ223" s="11" t="str">
        <f t="shared" si="102"/>
        <v/>
      </c>
      <c r="AK223" s="11" t="str">
        <f t="shared" si="103"/>
        <v/>
      </c>
      <c r="AN223" s="11" t="str">
        <f t="shared" si="104"/>
        <v/>
      </c>
      <c r="AO223" s="11" t="str">
        <f t="shared" si="105"/>
        <v/>
      </c>
      <c r="AP223" s="11" t="str">
        <f t="shared" si="106"/>
        <v/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N224" s="3" t="s">
        <v>126</v>
      </c>
      <c r="O224" s="82">
        <v>57</v>
      </c>
      <c r="P224" s="85">
        <v>3589.28</v>
      </c>
      <c r="Q224" s="83" t="s">
        <v>13</v>
      </c>
      <c r="R224" s="83" t="s">
        <v>10</v>
      </c>
      <c r="S224" s="83" t="s">
        <v>10</v>
      </c>
      <c r="T224" s="82" t="s">
        <v>92</v>
      </c>
      <c r="U224" s="82" t="s">
        <v>21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4:55" ht="20.100000000000001" customHeight="1" thickBot="1">
      <c r="N225" s="3" t="s">
        <v>126</v>
      </c>
      <c r="O225" s="82">
        <v>57</v>
      </c>
      <c r="P225" s="85">
        <v>1435.43</v>
      </c>
      <c r="Q225" s="83" t="s">
        <v>13</v>
      </c>
      <c r="R225" s="83" t="s">
        <v>10</v>
      </c>
      <c r="S225" s="83" t="s">
        <v>11</v>
      </c>
      <c r="T225" s="82" t="s">
        <v>92</v>
      </c>
      <c r="U225" s="82" t="s">
        <v>21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4:55" ht="20.100000000000001" customHeight="1" thickBot="1">
      <c r="N226" s="3" t="s">
        <v>126</v>
      </c>
      <c r="O226" s="82">
        <v>58</v>
      </c>
      <c r="P226" s="85">
        <v>5024.71</v>
      </c>
      <c r="Q226" s="83" t="s">
        <v>13</v>
      </c>
      <c r="R226" s="83" t="s">
        <v>10</v>
      </c>
      <c r="S226" s="83" t="s">
        <v>11</v>
      </c>
      <c r="T226" s="82" t="s">
        <v>92</v>
      </c>
      <c r="U226" s="82" t="s">
        <v>21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4:55" ht="20.100000000000001" customHeight="1" thickBot="1">
      <c r="N227" s="3" t="s">
        <v>126</v>
      </c>
      <c r="O227" s="82">
        <v>59</v>
      </c>
      <c r="P227" s="85">
        <v>5024.71</v>
      </c>
      <c r="Q227" s="83" t="s">
        <v>13</v>
      </c>
      <c r="R227" s="83" t="s">
        <v>10</v>
      </c>
      <c r="S227" s="83" t="s">
        <v>11</v>
      </c>
      <c r="T227" s="82" t="s">
        <v>92</v>
      </c>
      <c r="U227" s="82" t="s">
        <v>21</v>
      </c>
      <c r="AC227" s="11" t="str">
        <f t="shared" si="95"/>
        <v/>
      </c>
      <c r="AD227" s="11" t="str">
        <f t="shared" si="96"/>
        <v/>
      </c>
      <c r="AE227" s="11" t="str">
        <f t="shared" si="97"/>
        <v/>
      </c>
      <c r="AF227" s="11" t="str">
        <f t="shared" si="98"/>
        <v/>
      </c>
      <c r="AG227" s="11" t="str">
        <f t="shared" si="99"/>
        <v/>
      </c>
      <c r="AH227" s="11" t="str">
        <f t="shared" si="100"/>
        <v/>
      </c>
      <c r="AI227" s="11" t="str">
        <f t="shared" si="101"/>
        <v/>
      </c>
      <c r="AJ227" s="11" t="str">
        <f t="shared" si="102"/>
        <v/>
      </c>
      <c r="AK227" s="11" t="str">
        <f t="shared" si="103"/>
        <v/>
      </c>
      <c r="AN227" s="11" t="str">
        <f t="shared" si="104"/>
        <v/>
      </c>
      <c r="AO227" s="11" t="str">
        <f t="shared" si="105"/>
        <v/>
      </c>
      <c r="AP227" s="11" t="str">
        <f t="shared" si="106"/>
        <v/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4:55" ht="20.100000000000001" customHeight="1" thickBot="1">
      <c r="N228" s="3" t="s">
        <v>126</v>
      </c>
      <c r="O228" s="82">
        <v>60</v>
      </c>
      <c r="P228" s="85">
        <v>5024.58</v>
      </c>
      <c r="Q228" s="83" t="s">
        <v>13</v>
      </c>
      <c r="R228" s="83" t="s">
        <v>10</v>
      </c>
      <c r="S228" s="83" t="s">
        <v>11</v>
      </c>
      <c r="T228" s="82" t="s">
        <v>92</v>
      </c>
      <c r="U228" s="82" t="s">
        <v>127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4:55" ht="20.100000000000001" customHeight="1" thickBot="1">
      <c r="N229" s="3" t="s">
        <v>128</v>
      </c>
      <c r="O229" s="89" t="s">
        <v>22</v>
      </c>
      <c r="P229"/>
      <c r="Q229"/>
      <c r="R229"/>
      <c r="S229"/>
      <c r="T229"/>
      <c r="U229"/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4:55" ht="20.100000000000001" customHeight="1" thickBot="1">
      <c r="N230" s="3" t="s">
        <v>128</v>
      </c>
      <c r="O230" s="87" t="s">
        <v>16</v>
      </c>
      <c r="P230" s="87" t="s">
        <v>17</v>
      </c>
      <c r="Q230" s="87" t="s">
        <v>3</v>
      </c>
      <c r="R230" s="87" t="s">
        <v>4</v>
      </c>
      <c r="S230" s="87" t="s">
        <v>5</v>
      </c>
      <c r="T230" s="87" t="s">
        <v>18</v>
      </c>
      <c r="U230" s="87" t="s">
        <v>19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4:55" ht="20.100000000000001" customHeight="1" thickBot="1">
      <c r="N231" s="3" t="s">
        <v>128</v>
      </c>
      <c r="O231" s="77">
        <v>1</v>
      </c>
      <c r="P231" s="80">
        <v>3601.76</v>
      </c>
      <c r="Q231" s="78" t="s">
        <v>14</v>
      </c>
      <c r="R231" s="78" t="s">
        <v>10</v>
      </c>
      <c r="S231" s="78" t="s">
        <v>10</v>
      </c>
      <c r="T231" s="77" t="s">
        <v>89</v>
      </c>
      <c r="U231" s="77" t="s">
        <v>20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>M988804</v>
      </c>
      <c r="AU231" s="11">
        <f t="shared" si="108"/>
        <v>1</v>
      </c>
      <c r="AV231" s="11">
        <f t="shared" si="109"/>
        <v>3601.76</v>
      </c>
      <c r="AW231" s="11" t="str">
        <f t="shared" si="110"/>
        <v>2019/8</v>
      </c>
      <c r="AX231" s="11" t="str">
        <f t="shared" si="111"/>
        <v>2019/8 Contribuciones Seg. Social</v>
      </c>
      <c r="AY231" s="11">
        <f t="shared" si="92"/>
        <v>143548.39000000001</v>
      </c>
      <c r="AZ231" s="11">
        <f t="shared" si="112"/>
        <v>2.5090911852093917E-2</v>
      </c>
      <c r="BA231" s="11" t="str">
        <f t="shared" si="94"/>
        <v>M988804 1</v>
      </c>
      <c r="BB231" s="11">
        <f>IFERROR(IF(AW231="","",VLOOKUP(AW231,SUSS!R:S,2,FALSE)),AY231*SUSS!$M$2)</f>
        <v>17225.806800000002</v>
      </c>
      <c r="BC231" s="11">
        <f t="shared" si="93"/>
        <v>432.21120000000002</v>
      </c>
    </row>
    <row r="232" spans="14:55" ht="20.100000000000001" customHeight="1" thickBot="1">
      <c r="N232" s="3" t="s">
        <v>128</v>
      </c>
      <c r="O232" s="82">
        <v>2</v>
      </c>
      <c r="P232" s="85">
        <v>3601.76</v>
      </c>
      <c r="Q232" s="83" t="s">
        <v>14</v>
      </c>
      <c r="R232" s="83" t="s">
        <v>10</v>
      </c>
      <c r="S232" s="83" t="s">
        <v>10</v>
      </c>
      <c r="T232" s="82" t="s">
        <v>89</v>
      </c>
      <c r="U232" s="82" t="s">
        <v>20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>M988804</v>
      </c>
      <c r="AU232" s="11">
        <f t="shared" si="108"/>
        <v>2</v>
      </c>
      <c r="AV232" s="11">
        <f t="shared" si="109"/>
        <v>3601.76</v>
      </c>
      <c r="AW232" s="11" t="str">
        <f t="shared" si="110"/>
        <v>2019/8</v>
      </c>
      <c r="AX232" s="11" t="str">
        <f t="shared" si="111"/>
        <v>2019/8 Contribuciones Seg. Social</v>
      </c>
      <c r="AY232" s="11">
        <f t="shared" si="92"/>
        <v>143548.39000000001</v>
      </c>
      <c r="AZ232" s="11">
        <f t="shared" si="112"/>
        <v>2.5090911852093917E-2</v>
      </c>
      <c r="BA232" s="11" t="str">
        <f t="shared" si="94"/>
        <v>M988804 2</v>
      </c>
      <c r="BB232" s="11">
        <f>IFERROR(IF(AW232="","",VLOOKUP(AW232,SUSS!R:S,2,FALSE)),AY232*SUSS!$M$2)</f>
        <v>17225.806800000002</v>
      </c>
      <c r="BC232" s="11">
        <f t="shared" si="93"/>
        <v>432.21120000000002</v>
      </c>
    </row>
    <row r="233" spans="14:55" ht="20.100000000000001" customHeight="1" thickBot="1">
      <c r="N233" s="3" t="s">
        <v>128</v>
      </c>
      <c r="O233" s="82">
        <v>3</v>
      </c>
      <c r="P233" s="85">
        <v>3601.76</v>
      </c>
      <c r="Q233" s="83" t="s">
        <v>14</v>
      </c>
      <c r="R233" s="83" t="s">
        <v>10</v>
      </c>
      <c r="S233" s="83" t="s">
        <v>10</v>
      </c>
      <c r="T233" s="82" t="s">
        <v>89</v>
      </c>
      <c r="U233" s="82" t="s">
        <v>20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>M988804</v>
      </c>
      <c r="AU233" s="11">
        <f t="shared" si="108"/>
        <v>3</v>
      </c>
      <c r="AV233" s="11">
        <f t="shared" si="109"/>
        <v>3601.76</v>
      </c>
      <c r="AW233" s="11" t="str">
        <f t="shared" si="110"/>
        <v>2019/8</v>
      </c>
      <c r="AX233" s="11" t="str">
        <f t="shared" si="111"/>
        <v>2019/8 Contribuciones Seg. Social</v>
      </c>
      <c r="AY233" s="11">
        <f t="shared" si="92"/>
        <v>143548.39000000001</v>
      </c>
      <c r="AZ233" s="11">
        <f t="shared" si="112"/>
        <v>2.5090911852093917E-2</v>
      </c>
      <c r="BA233" s="11" t="str">
        <f t="shared" si="94"/>
        <v>M988804 3</v>
      </c>
      <c r="BB233" s="11">
        <f>IFERROR(IF(AW233="","",VLOOKUP(AW233,SUSS!R:S,2,FALSE)),AY233*SUSS!$M$2)</f>
        <v>17225.806800000002</v>
      </c>
      <c r="BC233" s="11">
        <f t="shared" si="93"/>
        <v>432.21120000000002</v>
      </c>
    </row>
    <row r="234" spans="14:55" ht="20.100000000000001" customHeight="1" thickBot="1">
      <c r="N234" s="3" t="s">
        <v>128</v>
      </c>
      <c r="O234" s="82">
        <v>4</v>
      </c>
      <c r="P234" s="85">
        <v>3601.76</v>
      </c>
      <c r="Q234" s="83" t="s">
        <v>14</v>
      </c>
      <c r="R234" s="83" t="s">
        <v>10</v>
      </c>
      <c r="S234" s="83" t="s">
        <v>10</v>
      </c>
      <c r="T234" s="82" t="s">
        <v>89</v>
      </c>
      <c r="U234" s="82" t="s">
        <v>20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>M988804</v>
      </c>
      <c r="AU234" s="11">
        <f t="shared" si="108"/>
        <v>4</v>
      </c>
      <c r="AV234" s="11">
        <f t="shared" si="109"/>
        <v>3601.76</v>
      </c>
      <c r="AW234" s="11" t="str">
        <f t="shared" si="110"/>
        <v>2019/8</v>
      </c>
      <c r="AX234" s="11" t="str">
        <f t="shared" si="111"/>
        <v>2019/8 Contribuciones Seg. Social</v>
      </c>
      <c r="AY234" s="11">
        <f t="shared" si="92"/>
        <v>143548.39000000001</v>
      </c>
      <c r="AZ234" s="11">
        <f t="shared" si="112"/>
        <v>2.5090911852093917E-2</v>
      </c>
      <c r="BA234" s="11" t="str">
        <f t="shared" si="94"/>
        <v>M988804 4</v>
      </c>
      <c r="BB234" s="11">
        <f>IFERROR(IF(AW234="","",VLOOKUP(AW234,SUSS!R:S,2,FALSE)),AY234*SUSS!$M$2)</f>
        <v>17225.806800000002</v>
      </c>
      <c r="BC234" s="11">
        <f t="shared" si="93"/>
        <v>432.21120000000002</v>
      </c>
    </row>
    <row r="235" spans="14:55" ht="20.100000000000001" customHeight="1" thickBot="1">
      <c r="N235" s="3" t="s">
        <v>128</v>
      </c>
      <c r="O235" s="82">
        <v>5</v>
      </c>
      <c r="P235" s="85">
        <v>3601.76</v>
      </c>
      <c r="Q235" s="83" t="s">
        <v>14</v>
      </c>
      <c r="R235" s="83" t="s">
        <v>10</v>
      </c>
      <c r="S235" s="83" t="s">
        <v>10</v>
      </c>
      <c r="T235" s="82" t="s">
        <v>89</v>
      </c>
      <c r="U235" s="82" t="s">
        <v>20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>M988804</v>
      </c>
      <c r="AU235" s="11">
        <f t="shared" si="108"/>
        <v>5</v>
      </c>
      <c r="AV235" s="11">
        <f t="shared" si="109"/>
        <v>3601.76</v>
      </c>
      <c r="AW235" s="11" t="str">
        <f t="shared" si="110"/>
        <v>2019/8</v>
      </c>
      <c r="AX235" s="11" t="str">
        <f t="shared" si="111"/>
        <v>2019/8 Contribuciones Seg. Social</v>
      </c>
      <c r="AY235" s="11">
        <f t="shared" si="92"/>
        <v>143548.39000000001</v>
      </c>
      <c r="AZ235" s="11">
        <f t="shared" si="112"/>
        <v>2.5090911852093917E-2</v>
      </c>
      <c r="BA235" s="11" t="str">
        <f t="shared" si="94"/>
        <v>M988804 5</v>
      </c>
      <c r="BB235" s="11">
        <f>IFERROR(IF(AW235="","",VLOOKUP(AW235,SUSS!R:S,2,FALSE)),AY235*SUSS!$M$2)</f>
        <v>17225.806800000002</v>
      </c>
      <c r="BC235" s="11">
        <f t="shared" si="93"/>
        <v>432.21120000000002</v>
      </c>
    </row>
    <row r="236" spans="14:55" ht="20.100000000000001" customHeight="1" thickBot="1">
      <c r="N236" s="3" t="s">
        <v>128</v>
      </c>
      <c r="O236" s="82">
        <v>6</v>
      </c>
      <c r="P236" s="85">
        <v>3601.76</v>
      </c>
      <c r="Q236" s="83" t="s">
        <v>14</v>
      </c>
      <c r="R236" s="83" t="s">
        <v>10</v>
      </c>
      <c r="S236" s="83" t="s">
        <v>10</v>
      </c>
      <c r="T236" s="82" t="s">
        <v>89</v>
      </c>
      <c r="U236" s="82" t="s">
        <v>21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>M988804</v>
      </c>
      <c r="AU236" s="11">
        <f t="shared" si="108"/>
        <v>6</v>
      </c>
      <c r="AV236" s="11">
        <f t="shared" si="109"/>
        <v>3601.76</v>
      </c>
      <c r="AW236" s="11" t="str">
        <f t="shared" si="110"/>
        <v>2019/8</v>
      </c>
      <c r="AX236" s="11" t="str">
        <f t="shared" si="111"/>
        <v>2019/8 Contribuciones Seg. Social</v>
      </c>
      <c r="AY236" s="11">
        <f t="shared" si="92"/>
        <v>143548.39000000001</v>
      </c>
      <c r="AZ236" s="11">
        <f t="shared" si="112"/>
        <v>2.5090911852093917E-2</v>
      </c>
      <c r="BA236" s="11" t="str">
        <f t="shared" si="94"/>
        <v>M988804 6</v>
      </c>
      <c r="BB236" s="11">
        <f>IFERROR(IF(AW236="","",VLOOKUP(AW236,SUSS!R:S,2,FALSE)),AY236*SUSS!$M$2)</f>
        <v>17225.806800000002</v>
      </c>
      <c r="BC236" s="11">
        <f t="shared" si="93"/>
        <v>432.21120000000002</v>
      </c>
    </row>
    <row r="237" spans="14:55" ht="20.100000000000001" customHeight="1" thickBot="1">
      <c r="N237" s="3" t="s">
        <v>128</v>
      </c>
      <c r="O237" s="82">
        <v>7</v>
      </c>
      <c r="P237" s="85">
        <v>3601.76</v>
      </c>
      <c r="Q237" s="83" t="s">
        <v>14</v>
      </c>
      <c r="R237" s="83" t="s">
        <v>10</v>
      </c>
      <c r="S237" s="83" t="s">
        <v>10</v>
      </c>
      <c r="T237" s="82" t="s">
        <v>89</v>
      </c>
      <c r="U237" s="82" t="s">
        <v>21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>M988804</v>
      </c>
      <c r="AU237" s="11">
        <f t="shared" si="108"/>
        <v>7</v>
      </c>
      <c r="AV237" s="11">
        <f t="shared" si="109"/>
        <v>3601.76</v>
      </c>
      <c r="AW237" s="11" t="str">
        <f t="shared" si="110"/>
        <v>2019/8</v>
      </c>
      <c r="AX237" s="11" t="str">
        <f t="shared" si="111"/>
        <v>2019/8 Contribuciones Seg. Social</v>
      </c>
      <c r="AY237" s="11">
        <f t="shared" si="92"/>
        <v>143548.39000000001</v>
      </c>
      <c r="AZ237" s="11">
        <f t="shared" si="112"/>
        <v>2.5090911852093917E-2</v>
      </c>
      <c r="BA237" s="11" t="str">
        <f t="shared" si="94"/>
        <v>M988804 7</v>
      </c>
      <c r="BB237" s="11">
        <f>IFERROR(IF(AW237="","",VLOOKUP(AW237,SUSS!R:S,2,FALSE)),AY237*SUSS!$M$2)</f>
        <v>17225.806800000002</v>
      </c>
      <c r="BC237" s="11">
        <f t="shared" si="93"/>
        <v>432.21120000000002</v>
      </c>
    </row>
    <row r="238" spans="14:55" ht="20.100000000000001" customHeight="1" thickBot="1">
      <c r="N238" s="3" t="s">
        <v>128</v>
      </c>
      <c r="O238" s="82">
        <v>8</v>
      </c>
      <c r="P238" s="85">
        <v>3601.76</v>
      </c>
      <c r="Q238" s="83" t="s">
        <v>14</v>
      </c>
      <c r="R238" s="83" t="s">
        <v>10</v>
      </c>
      <c r="S238" s="83" t="s">
        <v>10</v>
      </c>
      <c r="T238" s="82" t="s">
        <v>89</v>
      </c>
      <c r="U238" s="82" t="s">
        <v>21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>M988804</v>
      </c>
      <c r="AU238" s="11">
        <f t="shared" si="108"/>
        <v>8</v>
      </c>
      <c r="AV238" s="11">
        <f t="shared" si="109"/>
        <v>3601.76</v>
      </c>
      <c r="AW238" s="11" t="str">
        <f t="shared" si="110"/>
        <v>2019/8</v>
      </c>
      <c r="AX238" s="11" t="str">
        <f t="shared" si="111"/>
        <v>2019/8 Contribuciones Seg. Social</v>
      </c>
      <c r="AY238" s="11">
        <f t="shared" si="92"/>
        <v>143548.39000000001</v>
      </c>
      <c r="AZ238" s="11">
        <f t="shared" si="112"/>
        <v>2.5090911852093917E-2</v>
      </c>
      <c r="BA238" s="11" t="str">
        <f t="shared" si="94"/>
        <v>M988804 8</v>
      </c>
      <c r="BB238" s="11">
        <f>IFERROR(IF(AW238="","",VLOOKUP(AW238,SUSS!R:S,2,FALSE)),AY238*SUSS!$M$2)</f>
        <v>17225.806800000002</v>
      </c>
      <c r="BC238" s="11">
        <f t="shared" si="93"/>
        <v>432.21120000000002</v>
      </c>
    </row>
    <row r="239" spans="14:55" ht="20.100000000000001" customHeight="1" thickBot="1">
      <c r="N239" s="3" t="s">
        <v>128</v>
      </c>
      <c r="O239" s="82">
        <v>9</v>
      </c>
      <c r="P239" s="85">
        <v>3601.76</v>
      </c>
      <c r="Q239" s="83" t="s">
        <v>14</v>
      </c>
      <c r="R239" s="83" t="s">
        <v>10</v>
      </c>
      <c r="S239" s="83" t="s">
        <v>10</v>
      </c>
      <c r="T239" s="82" t="s">
        <v>89</v>
      </c>
      <c r="U239" s="82" t="s">
        <v>21</v>
      </c>
      <c r="AC239" s="11" t="str">
        <f t="shared" si="95"/>
        <v/>
      </c>
      <c r="AD239" s="11" t="str">
        <f t="shared" si="96"/>
        <v/>
      </c>
      <c r="AE239" s="11" t="str">
        <f t="shared" si="97"/>
        <v/>
      </c>
      <c r="AF239" s="11" t="str">
        <f t="shared" si="98"/>
        <v/>
      </c>
      <c r="AG239" s="11" t="str">
        <f t="shared" si="99"/>
        <v/>
      </c>
      <c r="AH239" s="11" t="str">
        <f t="shared" si="100"/>
        <v/>
      </c>
      <c r="AI239" s="11" t="str">
        <f t="shared" si="101"/>
        <v/>
      </c>
      <c r="AJ239" s="11" t="str">
        <f t="shared" si="102"/>
        <v/>
      </c>
      <c r="AK239" s="11" t="str">
        <f t="shared" si="103"/>
        <v/>
      </c>
      <c r="AN239" s="11" t="str">
        <f t="shared" si="104"/>
        <v/>
      </c>
      <c r="AO239" s="11" t="str">
        <f t="shared" si="105"/>
        <v/>
      </c>
      <c r="AP239" s="11" t="str">
        <f t="shared" si="106"/>
        <v/>
      </c>
      <c r="AT239" s="11" t="str">
        <f t="shared" si="107"/>
        <v>M988804</v>
      </c>
      <c r="AU239" s="11">
        <f t="shared" si="108"/>
        <v>9</v>
      </c>
      <c r="AV239" s="11">
        <f t="shared" si="109"/>
        <v>3601.76</v>
      </c>
      <c r="AW239" s="11" t="str">
        <f t="shared" si="110"/>
        <v>2019/8</v>
      </c>
      <c r="AX239" s="11" t="str">
        <f t="shared" si="111"/>
        <v>2019/8 Contribuciones Seg. Social</v>
      </c>
      <c r="AY239" s="11">
        <f t="shared" si="92"/>
        <v>143548.39000000001</v>
      </c>
      <c r="AZ239" s="11">
        <f t="shared" si="112"/>
        <v>2.5090911852093917E-2</v>
      </c>
      <c r="BA239" s="11" t="str">
        <f t="shared" si="94"/>
        <v>M988804 9</v>
      </c>
      <c r="BB239" s="11">
        <f>IFERROR(IF(AW239="","",VLOOKUP(AW239,SUSS!R:S,2,FALSE)),AY239*SUSS!$M$2)</f>
        <v>17225.806800000002</v>
      </c>
      <c r="BC239" s="11">
        <f t="shared" si="93"/>
        <v>432.21120000000002</v>
      </c>
    </row>
    <row r="240" spans="14:55" ht="20.100000000000001" customHeight="1" thickBot="1">
      <c r="N240" s="3" t="s">
        <v>128</v>
      </c>
      <c r="O240" s="82">
        <v>10</v>
      </c>
      <c r="P240" s="85">
        <v>3601.76</v>
      </c>
      <c r="Q240" s="83" t="s">
        <v>14</v>
      </c>
      <c r="R240" s="83" t="s">
        <v>10</v>
      </c>
      <c r="S240" s="83" t="s">
        <v>10</v>
      </c>
      <c r="T240" s="82" t="s">
        <v>89</v>
      </c>
      <c r="U240" s="82" t="s">
        <v>21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M988804</v>
      </c>
      <c r="AU240" s="11">
        <f t="shared" si="108"/>
        <v>10</v>
      </c>
      <c r="AV240" s="11">
        <f t="shared" si="109"/>
        <v>3601.76</v>
      </c>
      <c r="AW240" s="11" t="str">
        <f t="shared" si="110"/>
        <v>2019/8</v>
      </c>
      <c r="AX240" s="11" t="str">
        <f t="shared" si="111"/>
        <v>2019/8 Contribuciones Seg. Social</v>
      </c>
      <c r="AY240" s="11">
        <f t="shared" si="92"/>
        <v>143548.39000000001</v>
      </c>
      <c r="AZ240" s="11">
        <f t="shared" si="112"/>
        <v>2.5090911852093917E-2</v>
      </c>
      <c r="BA240" s="11" t="str">
        <f t="shared" si="94"/>
        <v>M988804 10</v>
      </c>
      <c r="BB240" s="11">
        <f>IFERROR(IF(AW240="","",VLOOKUP(AW240,SUSS!R:S,2,FALSE)),AY240*SUSS!$M$2)</f>
        <v>17225.806800000002</v>
      </c>
      <c r="BC240" s="11">
        <f t="shared" si="93"/>
        <v>432.21120000000002</v>
      </c>
    </row>
    <row r="241" spans="14:55" ht="20.100000000000001" customHeight="1" thickBot="1">
      <c r="N241" s="3" t="s">
        <v>128</v>
      </c>
      <c r="O241" s="82">
        <v>11</v>
      </c>
      <c r="P241" s="85">
        <v>3601.76</v>
      </c>
      <c r="Q241" s="83" t="s">
        <v>14</v>
      </c>
      <c r="R241" s="83" t="s">
        <v>10</v>
      </c>
      <c r="S241" s="83" t="s">
        <v>10</v>
      </c>
      <c r="T241" s="82" t="s">
        <v>89</v>
      </c>
      <c r="U241" s="82" t="s">
        <v>21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M988804</v>
      </c>
      <c r="AU241" s="11">
        <f t="shared" si="108"/>
        <v>11</v>
      </c>
      <c r="AV241" s="11">
        <f t="shared" si="109"/>
        <v>3601.76</v>
      </c>
      <c r="AW241" s="11" t="str">
        <f t="shared" si="110"/>
        <v>2019/8</v>
      </c>
      <c r="AX241" s="11" t="str">
        <f t="shared" si="111"/>
        <v>2019/8 Contribuciones Seg. Social</v>
      </c>
      <c r="AY241" s="11">
        <f t="shared" si="92"/>
        <v>143548.39000000001</v>
      </c>
      <c r="AZ241" s="11">
        <f t="shared" si="112"/>
        <v>2.5090911852093917E-2</v>
      </c>
      <c r="BA241" s="11" t="str">
        <f t="shared" si="94"/>
        <v>M988804 11</v>
      </c>
      <c r="BB241" s="11">
        <f>IFERROR(IF(AW241="","",VLOOKUP(AW241,SUSS!R:S,2,FALSE)),AY241*SUSS!$M$2)</f>
        <v>17225.806800000002</v>
      </c>
      <c r="BC241" s="11">
        <f t="shared" si="93"/>
        <v>432.21120000000002</v>
      </c>
    </row>
    <row r="242" spans="14:55" ht="20.100000000000001" customHeight="1" thickBot="1">
      <c r="N242" s="3" t="s">
        <v>128</v>
      </c>
      <c r="O242" s="82">
        <v>12</v>
      </c>
      <c r="P242" s="85">
        <v>3601.76</v>
      </c>
      <c r="Q242" s="83" t="s">
        <v>14</v>
      </c>
      <c r="R242" s="83" t="s">
        <v>10</v>
      </c>
      <c r="S242" s="83" t="s">
        <v>10</v>
      </c>
      <c r="T242" s="82" t="s">
        <v>89</v>
      </c>
      <c r="U242" s="82" t="s">
        <v>21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>M988804</v>
      </c>
      <c r="AU242" s="11">
        <f t="shared" si="108"/>
        <v>12</v>
      </c>
      <c r="AV242" s="11">
        <f t="shared" si="109"/>
        <v>3601.76</v>
      </c>
      <c r="AW242" s="11" t="str">
        <f t="shared" si="110"/>
        <v>2019/8</v>
      </c>
      <c r="AX242" s="11" t="str">
        <f t="shared" si="111"/>
        <v>2019/8 Contribuciones Seg. Social</v>
      </c>
      <c r="AY242" s="11">
        <f t="shared" si="92"/>
        <v>143548.39000000001</v>
      </c>
      <c r="AZ242" s="11">
        <f t="shared" si="112"/>
        <v>2.5090911852093917E-2</v>
      </c>
      <c r="BA242" s="11" t="str">
        <f t="shared" si="94"/>
        <v>M988804 12</v>
      </c>
      <c r="BB242" s="11">
        <f>IFERROR(IF(AW242="","",VLOOKUP(AW242,SUSS!R:S,2,FALSE)),AY242*SUSS!$M$2)</f>
        <v>17225.806800000002</v>
      </c>
      <c r="BC242" s="11">
        <f t="shared" si="93"/>
        <v>432.21120000000002</v>
      </c>
    </row>
    <row r="243" spans="14:55" ht="20.100000000000001" customHeight="1" thickBot="1">
      <c r="N243" s="3" t="s">
        <v>128</v>
      </c>
      <c r="O243" s="82">
        <v>13</v>
      </c>
      <c r="P243" s="85">
        <v>3601.76</v>
      </c>
      <c r="Q243" s="83" t="s">
        <v>14</v>
      </c>
      <c r="R243" s="83" t="s">
        <v>10</v>
      </c>
      <c r="S243" s="83" t="s">
        <v>10</v>
      </c>
      <c r="T243" s="82" t="s">
        <v>89</v>
      </c>
      <c r="U243" s="82" t="s">
        <v>21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>M988804</v>
      </c>
      <c r="AU243" s="11">
        <f t="shared" si="108"/>
        <v>13</v>
      </c>
      <c r="AV243" s="11">
        <f t="shared" si="109"/>
        <v>3601.76</v>
      </c>
      <c r="AW243" s="11" t="str">
        <f t="shared" si="110"/>
        <v>2019/8</v>
      </c>
      <c r="AX243" s="11" t="str">
        <f t="shared" si="111"/>
        <v>2019/8 Contribuciones Seg. Social</v>
      </c>
      <c r="AY243" s="11">
        <f t="shared" si="92"/>
        <v>143548.39000000001</v>
      </c>
      <c r="AZ243" s="11">
        <f t="shared" si="112"/>
        <v>2.5090911852093917E-2</v>
      </c>
      <c r="BA243" s="11" t="str">
        <f t="shared" si="94"/>
        <v>M988804 13</v>
      </c>
      <c r="BB243" s="11">
        <f>IFERROR(IF(AW243="","",VLOOKUP(AW243,SUSS!R:S,2,FALSE)),AY243*SUSS!$M$2)</f>
        <v>17225.806800000002</v>
      </c>
      <c r="BC243" s="11">
        <f t="shared" si="93"/>
        <v>432.21120000000002</v>
      </c>
    </row>
    <row r="244" spans="14:55" ht="20.100000000000001" customHeight="1" thickBot="1">
      <c r="N244" s="3" t="s">
        <v>128</v>
      </c>
      <c r="O244" s="82">
        <v>14</v>
      </c>
      <c r="P244" s="85">
        <v>3601.76</v>
      </c>
      <c r="Q244" s="83" t="s">
        <v>14</v>
      </c>
      <c r="R244" s="83" t="s">
        <v>10</v>
      </c>
      <c r="S244" s="83" t="s">
        <v>10</v>
      </c>
      <c r="T244" s="82" t="s">
        <v>89</v>
      </c>
      <c r="U244" s="82" t="s">
        <v>21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>M988804</v>
      </c>
      <c r="AU244" s="11">
        <f t="shared" si="108"/>
        <v>14</v>
      </c>
      <c r="AV244" s="11">
        <f t="shared" si="109"/>
        <v>3601.76</v>
      </c>
      <c r="AW244" s="11" t="str">
        <f t="shared" si="110"/>
        <v>2019/8</v>
      </c>
      <c r="AX244" s="11" t="str">
        <f t="shared" si="111"/>
        <v>2019/8 Contribuciones Seg. Social</v>
      </c>
      <c r="AY244" s="11">
        <f t="shared" si="92"/>
        <v>143548.39000000001</v>
      </c>
      <c r="AZ244" s="11">
        <f t="shared" si="112"/>
        <v>2.5090911852093917E-2</v>
      </c>
      <c r="BA244" s="11" t="str">
        <f t="shared" si="94"/>
        <v>M988804 14</v>
      </c>
      <c r="BB244" s="11">
        <f>IFERROR(IF(AW244="","",VLOOKUP(AW244,SUSS!R:S,2,FALSE)),AY244*SUSS!$M$2)</f>
        <v>17225.806800000002</v>
      </c>
      <c r="BC244" s="11">
        <f t="shared" si="93"/>
        <v>432.21120000000002</v>
      </c>
    </row>
    <row r="245" spans="14:55" ht="20.100000000000001" customHeight="1" thickBot="1">
      <c r="N245" s="3" t="s">
        <v>128</v>
      </c>
      <c r="O245" s="82">
        <v>15</v>
      </c>
      <c r="P245" s="85">
        <v>3601.76</v>
      </c>
      <c r="Q245" s="83" t="s">
        <v>14</v>
      </c>
      <c r="R245" s="83" t="s">
        <v>10</v>
      </c>
      <c r="S245" s="83" t="s">
        <v>10</v>
      </c>
      <c r="T245" s="82" t="s">
        <v>89</v>
      </c>
      <c r="U245" s="82" t="s">
        <v>21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>M988804</v>
      </c>
      <c r="AU245" s="11">
        <f t="shared" si="108"/>
        <v>15</v>
      </c>
      <c r="AV245" s="11">
        <f t="shared" si="109"/>
        <v>3601.76</v>
      </c>
      <c r="AW245" s="11" t="str">
        <f t="shared" si="110"/>
        <v>2019/8</v>
      </c>
      <c r="AX245" s="11" t="str">
        <f t="shared" si="111"/>
        <v>2019/8 Contribuciones Seg. Social</v>
      </c>
      <c r="AY245" s="11">
        <f t="shared" si="92"/>
        <v>143548.39000000001</v>
      </c>
      <c r="AZ245" s="11">
        <f t="shared" si="112"/>
        <v>2.5090911852093917E-2</v>
      </c>
      <c r="BA245" s="11" t="str">
        <f t="shared" si="94"/>
        <v>M988804 15</v>
      </c>
      <c r="BB245" s="11">
        <f>IFERROR(IF(AW245="","",VLOOKUP(AW245,SUSS!R:S,2,FALSE)),AY245*SUSS!$M$2)</f>
        <v>17225.806800000002</v>
      </c>
      <c r="BC245" s="11">
        <f t="shared" si="93"/>
        <v>432.21120000000002</v>
      </c>
    </row>
    <row r="246" spans="14:55" ht="20.100000000000001" customHeight="1" thickBot="1">
      <c r="N246" s="3" t="s">
        <v>128</v>
      </c>
      <c r="O246" s="82">
        <v>16</v>
      </c>
      <c r="P246" s="85">
        <v>3601.76</v>
      </c>
      <c r="Q246" s="83" t="s">
        <v>14</v>
      </c>
      <c r="R246" s="83" t="s">
        <v>10</v>
      </c>
      <c r="S246" s="83" t="s">
        <v>10</v>
      </c>
      <c r="T246" s="82" t="s">
        <v>89</v>
      </c>
      <c r="U246" s="82" t="s">
        <v>21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>M988804</v>
      </c>
      <c r="AU246" s="11">
        <f t="shared" si="108"/>
        <v>16</v>
      </c>
      <c r="AV246" s="11">
        <f t="shared" si="109"/>
        <v>3601.76</v>
      </c>
      <c r="AW246" s="11" t="str">
        <f t="shared" si="110"/>
        <v>2019/8</v>
      </c>
      <c r="AX246" s="11" t="str">
        <f t="shared" si="111"/>
        <v>2019/8 Contribuciones Seg. Social</v>
      </c>
      <c r="AY246" s="11">
        <f t="shared" si="92"/>
        <v>143548.39000000001</v>
      </c>
      <c r="AZ246" s="11">
        <f t="shared" si="112"/>
        <v>2.5090911852093917E-2</v>
      </c>
      <c r="BA246" s="11" t="str">
        <f t="shared" si="94"/>
        <v>M988804 16</v>
      </c>
      <c r="BB246" s="11">
        <f>IFERROR(IF(AW246="","",VLOOKUP(AW246,SUSS!R:S,2,FALSE)),AY246*SUSS!$M$2)</f>
        <v>17225.806800000002</v>
      </c>
      <c r="BC246" s="11">
        <f t="shared" si="93"/>
        <v>432.21120000000002</v>
      </c>
    </row>
    <row r="247" spans="14:55" ht="20.100000000000001" customHeight="1" thickBot="1">
      <c r="N247" s="3" t="s">
        <v>128</v>
      </c>
      <c r="O247" s="82">
        <v>17</v>
      </c>
      <c r="P247" s="85">
        <v>3601.76</v>
      </c>
      <c r="Q247" s="83" t="s">
        <v>14</v>
      </c>
      <c r="R247" s="83" t="s">
        <v>10</v>
      </c>
      <c r="S247" s="83" t="s">
        <v>10</v>
      </c>
      <c r="T247" s="82" t="s">
        <v>89</v>
      </c>
      <c r="U247" s="82" t="s">
        <v>21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>M988804</v>
      </c>
      <c r="AU247" s="11">
        <f t="shared" si="108"/>
        <v>17</v>
      </c>
      <c r="AV247" s="11">
        <f t="shared" si="109"/>
        <v>3601.76</v>
      </c>
      <c r="AW247" s="11" t="str">
        <f t="shared" si="110"/>
        <v>2019/8</v>
      </c>
      <c r="AX247" s="11" t="str">
        <f t="shared" si="111"/>
        <v>2019/8 Contribuciones Seg. Social</v>
      </c>
      <c r="AY247" s="11">
        <f t="shared" si="92"/>
        <v>143548.39000000001</v>
      </c>
      <c r="AZ247" s="11">
        <f t="shared" si="112"/>
        <v>2.5090911852093917E-2</v>
      </c>
      <c r="BA247" s="11" t="str">
        <f t="shared" si="94"/>
        <v>M988804 17</v>
      </c>
      <c r="BB247" s="11">
        <f>IFERROR(IF(AW247="","",VLOOKUP(AW247,SUSS!R:S,2,FALSE)),AY247*SUSS!$M$2)</f>
        <v>17225.806800000002</v>
      </c>
      <c r="BC247" s="11">
        <f t="shared" si="93"/>
        <v>432.21120000000002</v>
      </c>
    </row>
    <row r="248" spans="14:55" ht="20.100000000000001" customHeight="1" thickBot="1">
      <c r="N248" s="3" t="s">
        <v>128</v>
      </c>
      <c r="O248" s="82">
        <v>18</v>
      </c>
      <c r="P248" s="85">
        <v>3601.76</v>
      </c>
      <c r="Q248" s="83" t="s">
        <v>14</v>
      </c>
      <c r="R248" s="83" t="s">
        <v>10</v>
      </c>
      <c r="S248" s="83" t="s">
        <v>10</v>
      </c>
      <c r="T248" s="82" t="s">
        <v>89</v>
      </c>
      <c r="U248" s="82" t="s">
        <v>21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>M988804</v>
      </c>
      <c r="AU248" s="11">
        <f t="shared" si="108"/>
        <v>18</v>
      </c>
      <c r="AV248" s="11">
        <f t="shared" si="109"/>
        <v>3601.76</v>
      </c>
      <c r="AW248" s="11" t="str">
        <f t="shared" si="110"/>
        <v>2019/8</v>
      </c>
      <c r="AX248" s="11" t="str">
        <f t="shared" si="111"/>
        <v>2019/8 Contribuciones Seg. Social</v>
      </c>
      <c r="AY248" s="11">
        <f t="shared" si="92"/>
        <v>143548.39000000001</v>
      </c>
      <c r="AZ248" s="11">
        <f t="shared" si="112"/>
        <v>2.5090911852093917E-2</v>
      </c>
      <c r="BA248" s="11" t="str">
        <f t="shared" si="94"/>
        <v>M988804 18</v>
      </c>
      <c r="BB248" s="11">
        <f>IFERROR(IF(AW248="","",VLOOKUP(AW248,SUSS!R:S,2,FALSE)),AY248*SUSS!$M$2)</f>
        <v>17225.806800000002</v>
      </c>
      <c r="BC248" s="11">
        <f t="shared" si="93"/>
        <v>432.21120000000002</v>
      </c>
    </row>
    <row r="249" spans="14:55" ht="20.100000000000001" customHeight="1" thickBot="1">
      <c r="N249" s="3" t="s">
        <v>128</v>
      </c>
      <c r="O249" s="82">
        <v>19</v>
      </c>
      <c r="P249" s="85">
        <v>3601.76</v>
      </c>
      <c r="Q249" s="83" t="s">
        <v>14</v>
      </c>
      <c r="R249" s="83" t="s">
        <v>10</v>
      </c>
      <c r="S249" s="83" t="s">
        <v>10</v>
      </c>
      <c r="T249" s="82" t="s">
        <v>89</v>
      </c>
      <c r="U249" s="82" t="s">
        <v>21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>M988804</v>
      </c>
      <c r="AU249" s="11">
        <f t="shared" si="108"/>
        <v>19</v>
      </c>
      <c r="AV249" s="11">
        <f t="shared" si="109"/>
        <v>3601.76</v>
      </c>
      <c r="AW249" s="11" t="str">
        <f t="shared" si="110"/>
        <v>2019/8</v>
      </c>
      <c r="AX249" s="11" t="str">
        <f t="shared" si="111"/>
        <v>2019/8 Contribuciones Seg. Social</v>
      </c>
      <c r="AY249" s="11">
        <f t="shared" si="92"/>
        <v>143548.39000000001</v>
      </c>
      <c r="AZ249" s="11">
        <f t="shared" si="112"/>
        <v>2.5090911852093917E-2</v>
      </c>
      <c r="BA249" s="11" t="str">
        <f t="shared" si="94"/>
        <v>M988804 19</v>
      </c>
      <c r="BB249" s="11">
        <f>IFERROR(IF(AW249="","",VLOOKUP(AW249,SUSS!R:S,2,FALSE)),AY249*SUSS!$M$2)</f>
        <v>17225.806800000002</v>
      </c>
      <c r="BC249" s="11">
        <f t="shared" si="93"/>
        <v>432.21120000000002</v>
      </c>
    </row>
    <row r="250" spans="14:55" ht="20.100000000000001" customHeight="1" thickBot="1">
      <c r="N250" s="3" t="s">
        <v>128</v>
      </c>
      <c r="O250" s="82">
        <v>20</v>
      </c>
      <c r="P250" s="85">
        <v>3601.76</v>
      </c>
      <c r="Q250" s="83" t="s">
        <v>14</v>
      </c>
      <c r="R250" s="83" t="s">
        <v>10</v>
      </c>
      <c r="S250" s="83" t="s">
        <v>10</v>
      </c>
      <c r="T250" s="82" t="s">
        <v>89</v>
      </c>
      <c r="U250" s="82" t="s">
        <v>21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>M988804</v>
      </c>
      <c r="AU250" s="11">
        <f t="shared" si="108"/>
        <v>20</v>
      </c>
      <c r="AV250" s="11">
        <f t="shared" si="109"/>
        <v>3601.76</v>
      </c>
      <c r="AW250" s="11" t="str">
        <f t="shared" si="110"/>
        <v>2019/8</v>
      </c>
      <c r="AX250" s="11" t="str">
        <f t="shared" si="111"/>
        <v>2019/8 Contribuciones Seg. Social</v>
      </c>
      <c r="AY250" s="11">
        <f t="shared" si="92"/>
        <v>143548.39000000001</v>
      </c>
      <c r="AZ250" s="11">
        <f t="shared" si="112"/>
        <v>2.5090911852093917E-2</v>
      </c>
      <c r="BA250" s="11" t="str">
        <f t="shared" si="94"/>
        <v>M988804 20</v>
      </c>
      <c r="BB250" s="11">
        <f>IFERROR(IF(AW250="","",VLOOKUP(AW250,SUSS!R:S,2,FALSE)),AY250*SUSS!$M$2)</f>
        <v>17225.806800000002</v>
      </c>
      <c r="BC250" s="11">
        <f t="shared" si="93"/>
        <v>432.21120000000002</v>
      </c>
    </row>
    <row r="251" spans="14:55" ht="20.100000000000001" customHeight="1" thickBot="1">
      <c r="N251" s="3" t="s">
        <v>128</v>
      </c>
      <c r="O251" s="82">
        <v>21</v>
      </c>
      <c r="P251" s="85">
        <v>3601.76</v>
      </c>
      <c r="Q251" s="83" t="s">
        <v>14</v>
      </c>
      <c r="R251" s="83" t="s">
        <v>10</v>
      </c>
      <c r="S251" s="83" t="s">
        <v>10</v>
      </c>
      <c r="T251" s="82" t="s">
        <v>89</v>
      </c>
      <c r="U251" s="82" t="s">
        <v>21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>M988804</v>
      </c>
      <c r="AU251" s="11">
        <f t="shared" si="108"/>
        <v>21</v>
      </c>
      <c r="AV251" s="11">
        <f t="shared" si="109"/>
        <v>3601.76</v>
      </c>
      <c r="AW251" s="11" t="str">
        <f t="shared" si="110"/>
        <v>2019/8</v>
      </c>
      <c r="AX251" s="11" t="str">
        <f t="shared" si="111"/>
        <v>2019/8 Contribuciones Seg. Social</v>
      </c>
      <c r="AY251" s="11">
        <f t="shared" si="92"/>
        <v>143548.39000000001</v>
      </c>
      <c r="AZ251" s="11">
        <f t="shared" si="112"/>
        <v>2.5090911852093917E-2</v>
      </c>
      <c r="BA251" s="11" t="str">
        <f t="shared" si="94"/>
        <v>M988804 21</v>
      </c>
      <c r="BB251" s="11">
        <f>IFERROR(IF(AW251="","",VLOOKUP(AW251,SUSS!R:S,2,FALSE)),AY251*SUSS!$M$2)</f>
        <v>17225.806800000002</v>
      </c>
      <c r="BC251" s="11">
        <f t="shared" si="93"/>
        <v>432.21120000000002</v>
      </c>
    </row>
    <row r="252" spans="14:55" ht="20.100000000000001" customHeight="1" thickBot="1">
      <c r="N252" s="3" t="s">
        <v>128</v>
      </c>
      <c r="O252" s="82">
        <v>22</v>
      </c>
      <c r="P252" s="85">
        <v>3601.76</v>
      </c>
      <c r="Q252" s="83" t="s">
        <v>14</v>
      </c>
      <c r="R252" s="83" t="s">
        <v>10</v>
      </c>
      <c r="S252" s="83" t="s">
        <v>10</v>
      </c>
      <c r="T252" s="82" t="s">
        <v>89</v>
      </c>
      <c r="U252" s="82" t="s">
        <v>21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M988804</v>
      </c>
      <c r="AU252" s="11">
        <f t="shared" si="108"/>
        <v>22</v>
      </c>
      <c r="AV252" s="11">
        <f t="shared" si="109"/>
        <v>3601.76</v>
      </c>
      <c r="AW252" s="11" t="str">
        <f t="shared" si="110"/>
        <v>2019/8</v>
      </c>
      <c r="AX252" s="11" t="str">
        <f t="shared" si="111"/>
        <v>2019/8 Contribuciones Seg. Social</v>
      </c>
      <c r="AY252" s="11">
        <f t="shared" si="92"/>
        <v>143548.39000000001</v>
      </c>
      <c r="AZ252" s="11">
        <f t="shared" si="112"/>
        <v>2.5090911852093917E-2</v>
      </c>
      <c r="BA252" s="11" t="str">
        <f t="shared" si="94"/>
        <v>M988804 22</v>
      </c>
      <c r="BB252" s="11">
        <f>IFERROR(IF(AW252="","",VLOOKUP(AW252,SUSS!R:S,2,FALSE)),AY252*SUSS!$M$2)</f>
        <v>17225.806800000002</v>
      </c>
      <c r="BC252" s="11">
        <f t="shared" si="93"/>
        <v>432.21120000000002</v>
      </c>
    </row>
    <row r="253" spans="14:55" ht="20.100000000000001" customHeight="1" thickBot="1">
      <c r="N253" s="3" t="s">
        <v>128</v>
      </c>
      <c r="O253" s="82">
        <v>23</v>
      </c>
      <c r="P253" s="85">
        <v>3601.76</v>
      </c>
      <c r="Q253" s="83" t="s">
        <v>14</v>
      </c>
      <c r="R253" s="83" t="s">
        <v>10</v>
      </c>
      <c r="S253" s="83" t="s">
        <v>10</v>
      </c>
      <c r="T253" s="82" t="s">
        <v>89</v>
      </c>
      <c r="U253" s="82" t="s">
        <v>21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M988804</v>
      </c>
      <c r="AU253" s="11">
        <f t="shared" si="108"/>
        <v>23</v>
      </c>
      <c r="AV253" s="11">
        <f t="shared" si="109"/>
        <v>3601.76</v>
      </c>
      <c r="AW253" s="11" t="str">
        <f t="shared" si="110"/>
        <v>2019/8</v>
      </c>
      <c r="AX253" s="11" t="str">
        <f t="shared" si="111"/>
        <v>2019/8 Contribuciones Seg. Social</v>
      </c>
      <c r="AY253" s="11">
        <f t="shared" si="92"/>
        <v>143548.39000000001</v>
      </c>
      <c r="AZ253" s="11">
        <f t="shared" si="112"/>
        <v>2.5090911852093917E-2</v>
      </c>
      <c r="BA253" s="11" t="str">
        <f t="shared" si="94"/>
        <v>M988804 23</v>
      </c>
      <c r="BB253" s="11">
        <f>IFERROR(IF(AW253="","",VLOOKUP(AW253,SUSS!R:S,2,FALSE)),AY253*SUSS!$M$2)</f>
        <v>17225.806800000002</v>
      </c>
      <c r="BC253" s="11">
        <f t="shared" si="93"/>
        <v>432.21120000000002</v>
      </c>
    </row>
    <row r="254" spans="14:55" ht="20.100000000000001" customHeight="1" thickBot="1">
      <c r="N254" s="3" t="s">
        <v>128</v>
      </c>
      <c r="O254" s="82">
        <v>24</v>
      </c>
      <c r="P254" s="85">
        <v>3601.76</v>
      </c>
      <c r="Q254" s="83" t="s">
        <v>14</v>
      </c>
      <c r="R254" s="83" t="s">
        <v>10</v>
      </c>
      <c r="S254" s="83" t="s">
        <v>10</v>
      </c>
      <c r="T254" s="82" t="s">
        <v>89</v>
      </c>
      <c r="U254" s="82" t="s">
        <v>21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>M988804</v>
      </c>
      <c r="AU254" s="11">
        <f t="shared" si="108"/>
        <v>24</v>
      </c>
      <c r="AV254" s="11">
        <f t="shared" si="109"/>
        <v>3601.76</v>
      </c>
      <c r="AW254" s="11" t="str">
        <f t="shared" si="110"/>
        <v>2019/8</v>
      </c>
      <c r="AX254" s="11" t="str">
        <f t="shared" si="111"/>
        <v>2019/8 Contribuciones Seg. Social</v>
      </c>
      <c r="AY254" s="11">
        <f t="shared" si="92"/>
        <v>143548.39000000001</v>
      </c>
      <c r="AZ254" s="11">
        <f t="shared" si="112"/>
        <v>2.5090911852093917E-2</v>
      </c>
      <c r="BA254" s="11" t="str">
        <f t="shared" si="94"/>
        <v>M988804 24</v>
      </c>
      <c r="BB254" s="11">
        <f>IFERROR(IF(AW254="","",VLOOKUP(AW254,SUSS!R:S,2,FALSE)),AY254*SUSS!$M$2)</f>
        <v>17225.806800000002</v>
      </c>
      <c r="BC254" s="11">
        <f t="shared" si="93"/>
        <v>432.21120000000002</v>
      </c>
    </row>
    <row r="255" spans="14:55" ht="20.100000000000001" customHeight="1" thickBot="1">
      <c r="N255" s="3" t="s">
        <v>128</v>
      </c>
      <c r="O255" s="82">
        <v>25</v>
      </c>
      <c r="P255" s="85">
        <v>3601.76</v>
      </c>
      <c r="Q255" s="83" t="s">
        <v>14</v>
      </c>
      <c r="R255" s="83" t="s">
        <v>10</v>
      </c>
      <c r="S255" s="83" t="s">
        <v>10</v>
      </c>
      <c r="T255" s="82" t="s">
        <v>89</v>
      </c>
      <c r="U255" s="82" t="s">
        <v>21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M988804</v>
      </c>
      <c r="AU255" s="11">
        <f t="shared" si="108"/>
        <v>25</v>
      </c>
      <c r="AV255" s="11">
        <f t="shared" si="109"/>
        <v>3601.76</v>
      </c>
      <c r="AW255" s="11" t="str">
        <f t="shared" si="110"/>
        <v>2019/8</v>
      </c>
      <c r="AX255" s="11" t="str">
        <f t="shared" si="111"/>
        <v>2019/8 Contribuciones Seg. Social</v>
      </c>
      <c r="AY255" s="11">
        <f t="shared" si="92"/>
        <v>143548.39000000001</v>
      </c>
      <c r="AZ255" s="11">
        <f t="shared" si="112"/>
        <v>2.5090911852093917E-2</v>
      </c>
      <c r="BA255" s="11" t="str">
        <f t="shared" si="94"/>
        <v>M988804 25</v>
      </c>
      <c r="BB255" s="11">
        <f>IFERROR(IF(AW255="","",VLOOKUP(AW255,SUSS!R:S,2,FALSE)),AY255*SUSS!$M$2)</f>
        <v>17225.806800000002</v>
      </c>
      <c r="BC255" s="11">
        <f t="shared" si="93"/>
        <v>432.21120000000002</v>
      </c>
    </row>
    <row r="256" spans="14:55" ht="20.100000000000001" customHeight="1" thickBot="1">
      <c r="N256" s="3" t="s">
        <v>128</v>
      </c>
      <c r="O256" s="82">
        <v>26</v>
      </c>
      <c r="P256" s="85">
        <v>3601.76</v>
      </c>
      <c r="Q256" s="83" t="s">
        <v>14</v>
      </c>
      <c r="R256" s="83" t="s">
        <v>10</v>
      </c>
      <c r="S256" s="83" t="s">
        <v>10</v>
      </c>
      <c r="T256" s="82" t="s">
        <v>89</v>
      </c>
      <c r="U256" s="82" t="s">
        <v>21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M988804</v>
      </c>
      <c r="AU256" s="11">
        <f t="shared" si="108"/>
        <v>26</v>
      </c>
      <c r="AV256" s="11">
        <f t="shared" si="109"/>
        <v>3601.76</v>
      </c>
      <c r="AW256" s="11" t="str">
        <f t="shared" si="110"/>
        <v>2019/8</v>
      </c>
      <c r="AX256" s="11" t="str">
        <f t="shared" si="111"/>
        <v>2019/8 Contribuciones Seg. Social</v>
      </c>
      <c r="AY256" s="11">
        <f t="shared" si="92"/>
        <v>143548.39000000001</v>
      </c>
      <c r="AZ256" s="11">
        <f t="shared" si="112"/>
        <v>2.5090911852093917E-2</v>
      </c>
      <c r="BA256" s="11" t="str">
        <f t="shared" si="94"/>
        <v>M988804 26</v>
      </c>
      <c r="BB256" s="11">
        <f>IFERROR(IF(AW256="","",VLOOKUP(AW256,SUSS!R:S,2,FALSE)),AY256*SUSS!$M$2)</f>
        <v>17225.806800000002</v>
      </c>
      <c r="BC256" s="11">
        <f t="shared" si="93"/>
        <v>432.21120000000002</v>
      </c>
    </row>
    <row r="257" spans="14:55" ht="20.100000000000001" customHeight="1" thickBot="1">
      <c r="N257" s="3" t="s">
        <v>128</v>
      </c>
      <c r="O257" s="82">
        <v>27</v>
      </c>
      <c r="P257" s="85">
        <v>3601.76</v>
      </c>
      <c r="Q257" s="83" t="s">
        <v>14</v>
      </c>
      <c r="R257" s="83" t="s">
        <v>10</v>
      </c>
      <c r="S257" s="83" t="s">
        <v>10</v>
      </c>
      <c r="T257" s="82" t="s">
        <v>89</v>
      </c>
      <c r="U257" s="82" t="s">
        <v>21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>M988804</v>
      </c>
      <c r="AU257" s="11">
        <f t="shared" si="108"/>
        <v>27</v>
      </c>
      <c r="AV257" s="11">
        <f t="shared" si="109"/>
        <v>3601.76</v>
      </c>
      <c r="AW257" s="11" t="str">
        <f t="shared" si="110"/>
        <v>2019/8</v>
      </c>
      <c r="AX257" s="11" t="str">
        <f t="shared" si="111"/>
        <v>2019/8 Contribuciones Seg. Social</v>
      </c>
      <c r="AY257" s="11">
        <f t="shared" si="92"/>
        <v>143548.39000000001</v>
      </c>
      <c r="AZ257" s="11">
        <f t="shared" si="112"/>
        <v>2.5090911852093917E-2</v>
      </c>
      <c r="BA257" s="11" t="str">
        <f t="shared" si="94"/>
        <v>M988804 27</v>
      </c>
      <c r="BB257" s="11">
        <f>IFERROR(IF(AW257="","",VLOOKUP(AW257,SUSS!R:S,2,FALSE)),AY257*SUSS!$M$2)</f>
        <v>17225.806800000002</v>
      </c>
      <c r="BC257" s="11">
        <f t="shared" si="93"/>
        <v>432.21120000000002</v>
      </c>
    </row>
    <row r="258" spans="14:55" ht="20.100000000000001" customHeight="1" thickBot="1">
      <c r="N258" s="3" t="s">
        <v>128</v>
      </c>
      <c r="O258" s="82">
        <v>28</v>
      </c>
      <c r="P258" s="85">
        <v>3601.76</v>
      </c>
      <c r="Q258" s="83" t="s">
        <v>14</v>
      </c>
      <c r="R258" s="83" t="s">
        <v>10</v>
      </c>
      <c r="S258" s="83" t="s">
        <v>10</v>
      </c>
      <c r="T258" s="82" t="s">
        <v>89</v>
      </c>
      <c r="U258" s="82" t="s">
        <v>21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>M988804</v>
      </c>
      <c r="AU258" s="11">
        <f t="shared" si="108"/>
        <v>28</v>
      </c>
      <c r="AV258" s="11">
        <f t="shared" si="109"/>
        <v>3601.76</v>
      </c>
      <c r="AW258" s="11" t="str">
        <f t="shared" si="110"/>
        <v>2019/8</v>
      </c>
      <c r="AX258" s="11" t="str">
        <f t="shared" si="111"/>
        <v>2019/8 Contribuciones Seg. Social</v>
      </c>
      <c r="AY258" s="11">
        <f t="shared" si="92"/>
        <v>143548.39000000001</v>
      </c>
      <c r="AZ258" s="11">
        <f t="shared" si="112"/>
        <v>2.5090911852093917E-2</v>
      </c>
      <c r="BA258" s="11" t="str">
        <f t="shared" si="94"/>
        <v>M988804 28</v>
      </c>
      <c r="BB258" s="11">
        <f>IFERROR(IF(AW258="","",VLOOKUP(AW258,SUSS!R:S,2,FALSE)),AY258*SUSS!$M$2)</f>
        <v>17225.806800000002</v>
      </c>
      <c r="BC258" s="11">
        <f t="shared" si="93"/>
        <v>432.21120000000002</v>
      </c>
    </row>
    <row r="259" spans="14:55" ht="20.100000000000001" customHeight="1" thickBot="1">
      <c r="N259" s="3" t="s">
        <v>128</v>
      </c>
      <c r="O259" s="82">
        <v>29</v>
      </c>
      <c r="P259" s="85">
        <v>3601.76</v>
      </c>
      <c r="Q259" s="83" t="s">
        <v>14</v>
      </c>
      <c r="R259" s="83" t="s">
        <v>10</v>
      </c>
      <c r="S259" s="83" t="s">
        <v>10</v>
      </c>
      <c r="T259" s="82" t="s">
        <v>89</v>
      </c>
      <c r="U259" s="82" t="s">
        <v>21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>M988804</v>
      </c>
      <c r="AU259" s="11">
        <f t="shared" si="108"/>
        <v>29</v>
      </c>
      <c r="AV259" s="11">
        <f t="shared" si="109"/>
        <v>3601.76</v>
      </c>
      <c r="AW259" s="11" t="str">
        <f t="shared" si="110"/>
        <v>2019/8</v>
      </c>
      <c r="AX259" s="11" t="str">
        <f t="shared" si="111"/>
        <v>2019/8 Contribuciones Seg. Social</v>
      </c>
      <c r="AY259" s="11">
        <f t="shared" si="92"/>
        <v>143548.39000000001</v>
      </c>
      <c r="AZ259" s="11">
        <f t="shared" si="112"/>
        <v>2.5090911852093917E-2</v>
      </c>
      <c r="BA259" s="11" t="str">
        <f t="shared" si="94"/>
        <v>M988804 29</v>
      </c>
      <c r="BB259" s="11">
        <f>IFERROR(IF(AW259="","",VLOOKUP(AW259,SUSS!R:S,2,FALSE)),AY259*SUSS!$M$2)</f>
        <v>17225.806800000002</v>
      </c>
      <c r="BC259" s="11">
        <f t="shared" si="93"/>
        <v>432.21120000000002</v>
      </c>
    </row>
    <row r="260" spans="14:55" ht="20.100000000000001" customHeight="1" thickBot="1">
      <c r="N260" s="3" t="s">
        <v>128</v>
      </c>
      <c r="O260" s="82">
        <v>30</v>
      </c>
      <c r="P260" s="85">
        <v>3601.76</v>
      </c>
      <c r="Q260" s="83" t="s">
        <v>14</v>
      </c>
      <c r="R260" s="83" t="s">
        <v>10</v>
      </c>
      <c r="S260" s="83" t="s">
        <v>10</v>
      </c>
      <c r="T260" s="82" t="s">
        <v>89</v>
      </c>
      <c r="U260" s="82" t="s">
        <v>21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>M988804</v>
      </c>
      <c r="AU260" s="11">
        <f t="shared" si="108"/>
        <v>30</v>
      </c>
      <c r="AV260" s="11">
        <f t="shared" si="109"/>
        <v>3601.76</v>
      </c>
      <c r="AW260" s="11" t="str">
        <f t="shared" si="110"/>
        <v>2019/8</v>
      </c>
      <c r="AX260" s="11" t="str">
        <f t="shared" si="111"/>
        <v>2019/8 Contribuciones Seg. Social</v>
      </c>
      <c r="AY260" s="11">
        <f t="shared" ref="AY260:AY323" si="113">VLOOKUP(AX260,AO:AP,2,FALSE)</f>
        <v>143548.39000000001</v>
      </c>
      <c r="AZ260" s="11">
        <f t="shared" si="112"/>
        <v>2.5090911852093917E-2</v>
      </c>
      <c r="BA260" s="11" t="str">
        <f t="shared" si="94"/>
        <v>M988804 30</v>
      </c>
      <c r="BB260" s="11">
        <f>IFERROR(IF(AW260="","",VLOOKUP(AW260,SUSS!R:S,2,FALSE)),AY260*SUSS!$M$2)</f>
        <v>17225.806800000002</v>
      </c>
      <c r="BC260" s="11">
        <f t="shared" si="93"/>
        <v>432.21120000000002</v>
      </c>
    </row>
    <row r="261" spans="14:55" ht="20.100000000000001" customHeight="1" thickBot="1">
      <c r="N261" s="3" t="s">
        <v>128</v>
      </c>
      <c r="O261" s="82">
        <v>31</v>
      </c>
      <c r="P261" s="85">
        <v>3601.76</v>
      </c>
      <c r="Q261" s="83" t="s">
        <v>14</v>
      </c>
      <c r="R261" s="83" t="s">
        <v>10</v>
      </c>
      <c r="S261" s="83" t="s">
        <v>10</v>
      </c>
      <c r="T261" s="82" t="s">
        <v>89</v>
      </c>
      <c r="U261" s="82" t="s">
        <v>21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>M988804</v>
      </c>
      <c r="AU261" s="11">
        <f t="shared" si="108"/>
        <v>31</v>
      </c>
      <c r="AV261" s="11">
        <f t="shared" si="109"/>
        <v>3601.76</v>
      </c>
      <c r="AW261" s="11" t="str">
        <f t="shared" si="110"/>
        <v>2019/8</v>
      </c>
      <c r="AX261" s="11" t="str">
        <f t="shared" si="111"/>
        <v>2019/8 Contribuciones Seg. Social</v>
      </c>
      <c r="AY261" s="11">
        <f t="shared" si="113"/>
        <v>143548.39000000001</v>
      </c>
      <c r="AZ261" s="11">
        <f t="shared" si="112"/>
        <v>2.5090911852093917E-2</v>
      </c>
      <c r="BA261" s="11" t="str">
        <f t="shared" si="94"/>
        <v>M988804 31</v>
      </c>
      <c r="BB261" s="11">
        <f>IFERROR(IF(AW261="","",VLOOKUP(AW261,SUSS!R:S,2,FALSE)),AY261*SUSS!$M$2)</f>
        <v>17225.806800000002</v>
      </c>
      <c r="BC261" s="11">
        <f t="shared" ref="BC261:BC324" si="114">IFERROR(IF(BB261&lt;&gt;"",AZ261*BB261,""),"VER")</f>
        <v>432.21120000000002</v>
      </c>
    </row>
    <row r="262" spans="14:55" ht="20.100000000000001" customHeight="1" thickBot="1">
      <c r="N262" s="3" t="s">
        <v>128</v>
      </c>
      <c r="O262" s="82">
        <v>32</v>
      </c>
      <c r="P262" s="85">
        <v>3601.76</v>
      </c>
      <c r="Q262" s="83" t="s">
        <v>14</v>
      </c>
      <c r="R262" s="83" t="s">
        <v>10</v>
      </c>
      <c r="S262" s="83" t="s">
        <v>10</v>
      </c>
      <c r="T262" s="82" t="s">
        <v>89</v>
      </c>
      <c r="U262" s="82" t="s">
        <v>21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>M988804</v>
      </c>
      <c r="AU262" s="11">
        <f t="shared" si="108"/>
        <v>32</v>
      </c>
      <c r="AV262" s="11">
        <f t="shared" si="109"/>
        <v>3601.76</v>
      </c>
      <c r="AW262" s="11" t="str">
        <f t="shared" si="110"/>
        <v>2019/8</v>
      </c>
      <c r="AX262" s="11" t="str">
        <f t="shared" si="111"/>
        <v>2019/8 Contribuciones Seg. Social</v>
      </c>
      <c r="AY262" s="11">
        <f t="shared" si="113"/>
        <v>143548.39000000001</v>
      </c>
      <c r="AZ262" s="11">
        <f t="shared" si="112"/>
        <v>2.5090911852093917E-2</v>
      </c>
      <c r="BA262" s="11" t="str">
        <f t="shared" si="94"/>
        <v>M988804 32</v>
      </c>
      <c r="BB262" s="11">
        <f>IFERROR(IF(AW262="","",VLOOKUP(AW262,SUSS!R:S,2,FALSE)),AY262*SUSS!$M$2)</f>
        <v>17225.806800000002</v>
      </c>
      <c r="BC262" s="11">
        <f t="shared" si="114"/>
        <v>432.21120000000002</v>
      </c>
    </row>
    <row r="263" spans="14:55" ht="20.100000000000001" customHeight="1" thickBot="1">
      <c r="N263" s="3" t="s">
        <v>128</v>
      </c>
      <c r="O263" s="82">
        <v>33</v>
      </c>
      <c r="P263" s="85">
        <v>3601.76</v>
      </c>
      <c r="Q263" s="83" t="s">
        <v>14</v>
      </c>
      <c r="R263" s="83" t="s">
        <v>10</v>
      </c>
      <c r="S263" s="83" t="s">
        <v>10</v>
      </c>
      <c r="T263" s="82" t="s">
        <v>89</v>
      </c>
      <c r="U263" s="82" t="s">
        <v>21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>M988804</v>
      </c>
      <c r="AU263" s="11">
        <f t="shared" si="108"/>
        <v>33</v>
      </c>
      <c r="AV263" s="11">
        <f t="shared" si="109"/>
        <v>3601.76</v>
      </c>
      <c r="AW263" s="11" t="str">
        <f t="shared" si="110"/>
        <v>2019/8</v>
      </c>
      <c r="AX263" s="11" t="str">
        <f t="shared" si="111"/>
        <v>2019/8 Contribuciones Seg. Social</v>
      </c>
      <c r="AY263" s="11">
        <f t="shared" si="113"/>
        <v>143548.39000000001</v>
      </c>
      <c r="AZ263" s="11">
        <f t="shared" si="112"/>
        <v>2.5090911852093917E-2</v>
      </c>
      <c r="BA263" s="11" t="str">
        <f t="shared" si="94"/>
        <v>M988804 33</v>
      </c>
      <c r="BB263" s="11">
        <f>IFERROR(IF(AW263="","",VLOOKUP(AW263,SUSS!R:S,2,FALSE)),AY263*SUSS!$M$2)</f>
        <v>17225.806800000002</v>
      </c>
      <c r="BC263" s="11">
        <f t="shared" si="114"/>
        <v>432.21120000000002</v>
      </c>
    </row>
    <row r="264" spans="14:55" ht="15.75" thickBot="1">
      <c r="N264" s="3" t="s">
        <v>128</v>
      </c>
      <c r="O264" s="82">
        <v>34</v>
      </c>
      <c r="P264" s="85">
        <v>3601.76</v>
      </c>
      <c r="Q264" s="83" t="s">
        <v>14</v>
      </c>
      <c r="R264" s="83" t="s">
        <v>10</v>
      </c>
      <c r="S264" s="83" t="s">
        <v>10</v>
      </c>
      <c r="T264" s="82" t="s">
        <v>89</v>
      </c>
      <c r="U264" s="82" t="s">
        <v>21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>M988804</v>
      </c>
      <c r="AU264" s="11">
        <f t="shared" si="108"/>
        <v>34</v>
      </c>
      <c r="AV264" s="11">
        <f t="shared" si="109"/>
        <v>3601.76</v>
      </c>
      <c r="AW264" s="11" t="str">
        <f t="shared" si="110"/>
        <v>2019/8</v>
      </c>
      <c r="AX264" s="11" t="str">
        <f t="shared" si="111"/>
        <v>2019/8 Contribuciones Seg. Social</v>
      </c>
      <c r="AY264" s="11">
        <f t="shared" si="113"/>
        <v>143548.39000000001</v>
      </c>
      <c r="AZ264" s="11">
        <f t="shared" si="112"/>
        <v>2.5090911852093917E-2</v>
      </c>
      <c r="BA264" s="11" t="str">
        <f t="shared" ref="BA264:BA327" si="115">AT264&amp;" "&amp;AU264</f>
        <v>M988804 34</v>
      </c>
      <c r="BB264" s="11">
        <f>IFERROR(IF(AW264="","",VLOOKUP(AW264,SUSS!R:S,2,FALSE)),AY264*SUSS!$M$2)</f>
        <v>17225.806800000002</v>
      </c>
      <c r="BC264" s="11">
        <f t="shared" si="114"/>
        <v>432.21120000000002</v>
      </c>
    </row>
    <row r="265" spans="14:55" ht="15.75" thickBot="1">
      <c r="N265" s="3" t="s">
        <v>128</v>
      </c>
      <c r="O265" s="82">
        <v>35</v>
      </c>
      <c r="P265" s="85">
        <v>3601.76</v>
      </c>
      <c r="Q265" s="83" t="s">
        <v>14</v>
      </c>
      <c r="R265" s="83" t="s">
        <v>10</v>
      </c>
      <c r="S265" s="83" t="s">
        <v>10</v>
      </c>
      <c r="T265" s="82" t="s">
        <v>89</v>
      </c>
      <c r="U265" s="82" t="s">
        <v>21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>M988804</v>
      </c>
      <c r="AU265" s="11">
        <f t="shared" si="108"/>
        <v>35</v>
      </c>
      <c r="AV265" s="11">
        <f t="shared" si="109"/>
        <v>3601.76</v>
      </c>
      <c r="AW265" s="11" t="str">
        <f t="shared" si="110"/>
        <v>2019/8</v>
      </c>
      <c r="AX265" s="11" t="str">
        <f t="shared" si="111"/>
        <v>2019/8 Contribuciones Seg. Social</v>
      </c>
      <c r="AY265" s="11">
        <f t="shared" si="113"/>
        <v>143548.39000000001</v>
      </c>
      <c r="AZ265" s="11">
        <f t="shared" si="112"/>
        <v>2.5090911852093917E-2</v>
      </c>
      <c r="BA265" s="11" t="str">
        <f t="shared" si="115"/>
        <v>M988804 35</v>
      </c>
      <c r="BB265" s="11">
        <f>IFERROR(IF(AW265="","",VLOOKUP(AW265,SUSS!R:S,2,FALSE)),AY265*SUSS!$M$2)</f>
        <v>17225.806800000002</v>
      </c>
      <c r="BC265" s="11">
        <f t="shared" si="114"/>
        <v>432.21120000000002</v>
      </c>
    </row>
    <row r="266" spans="14:55" ht="15.75" thickBot="1">
      <c r="N266" s="3" t="s">
        <v>128</v>
      </c>
      <c r="O266" s="82">
        <v>36</v>
      </c>
      <c r="P266" s="85">
        <v>3601.76</v>
      </c>
      <c r="Q266" s="83" t="s">
        <v>14</v>
      </c>
      <c r="R266" s="83" t="s">
        <v>10</v>
      </c>
      <c r="S266" s="83" t="s">
        <v>10</v>
      </c>
      <c r="T266" s="82" t="s">
        <v>89</v>
      </c>
      <c r="U266" s="82" t="s">
        <v>21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>M988804</v>
      </c>
      <c r="AU266" s="11">
        <f t="shared" si="108"/>
        <v>36</v>
      </c>
      <c r="AV266" s="11">
        <f t="shared" si="109"/>
        <v>3601.76</v>
      </c>
      <c r="AW266" s="11" t="str">
        <f t="shared" si="110"/>
        <v>2019/8</v>
      </c>
      <c r="AX266" s="11" t="str">
        <f t="shared" si="111"/>
        <v>2019/8 Contribuciones Seg. Social</v>
      </c>
      <c r="AY266" s="11">
        <f t="shared" si="113"/>
        <v>143548.39000000001</v>
      </c>
      <c r="AZ266" s="11">
        <f t="shared" si="112"/>
        <v>2.5090911852093917E-2</v>
      </c>
      <c r="BA266" s="11" t="str">
        <f t="shared" si="115"/>
        <v>M988804 36</v>
      </c>
      <c r="BB266" s="11">
        <f>IFERROR(IF(AW266="","",VLOOKUP(AW266,SUSS!R:S,2,FALSE)),AY266*SUSS!$M$2)</f>
        <v>17225.806800000002</v>
      </c>
      <c r="BC266" s="11">
        <f t="shared" si="114"/>
        <v>432.21120000000002</v>
      </c>
    </row>
    <row r="267" spans="14:55" ht="15.75" thickBot="1">
      <c r="N267" s="3" t="s">
        <v>128</v>
      </c>
      <c r="O267" s="82">
        <v>37</v>
      </c>
      <c r="P267" s="85">
        <v>3601.76</v>
      </c>
      <c r="Q267" s="83" t="s">
        <v>14</v>
      </c>
      <c r="R267" s="83" t="s">
        <v>10</v>
      </c>
      <c r="S267" s="83" t="s">
        <v>10</v>
      </c>
      <c r="T267" s="82" t="s">
        <v>89</v>
      </c>
      <c r="U267" s="82" t="s">
        <v>21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>M988804</v>
      </c>
      <c r="AU267" s="11">
        <f t="shared" si="108"/>
        <v>37</v>
      </c>
      <c r="AV267" s="11">
        <f t="shared" si="109"/>
        <v>3601.76</v>
      </c>
      <c r="AW267" s="11" t="str">
        <f t="shared" si="110"/>
        <v>2019/8</v>
      </c>
      <c r="AX267" s="11" t="str">
        <f t="shared" si="111"/>
        <v>2019/8 Contribuciones Seg. Social</v>
      </c>
      <c r="AY267" s="11">
        <f t="shared" si="113"/>
        <v>143548.39000000001</v>
      </c>
      <c r="AZ267" s="11">
        <f t="shared" si="112"/>
        <v>2.5090911852093917E-2</v>
      </c>
      <c r="BA267" s="11" t="str">
        <f t="shared" si="115"/>
        <v>M988804 37</v>
      </c>
      <c r="BB267" s="11">
        <f>IFERROR(IF(AW267="","",VLOOKUP(AW267,SUSS!R:S,2,FALSE)),AY267*SUSS!$M$2)</f>
        <v>17225.806800000002</v>
      </c>
      <c r="BC267" s="11">
        <f t="shared" si="114"/>
        <v>432.21120000000002</v>
      </c>
    </row>
    <row r="268" spans="14:55" ht="15.75" thickBot="1">
      <c r="N268" s="3" t="s">
        <v>128</v>
      </c>
      <c r="O268" s="82">
        <v>38</v>
      </c>
      <c r="P268" s="85">
        <v>3601.76</v>
      </c>
      <c r="Q268" s="83" t="s">
        <v>14</v>
      </c>
      <c r="R268" s="83" t="s">
        <v>10</v>
      </c>
      <c r="S268" s="83" t="s">
        <v>10</v>
      </c>
      <c r="T268" s="82" t="s">
        <v>89</v>
      </c>
      <c r="U268" s="82" t="s">
        <v>21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>M988804</v>
      </c>
      <c r="AU268" s="11">
        <f t="shared" si="108"/>
        <v>38</v>
      </c>
      <c r="AV268" s="11">
        <f t="shared" si="109"/>
        <v>3601.76</v>
      </c>
      <c r="AW268" s="11" t="str">
        <f t="shared" si="110"/>
        <v>2019/8</v>
      </c>
      <c r="AX268" s="11" t="str">
        <f t="shared" si="111"/>
        <v>2019/8 Contribuciones Seg. Social</v>
      </c>
      <c r="AY268" s="11">
        <f t="shared" si="113"/>
        <v>143548.39000000001</v>
      </c>
      <c r="AZ268" s="11">
        <f t="shared" si="112"/>
        <v>2.5090911852093917E-2</v>
      </c>
      <c r="BA268" s="11" t="str">
        <f t="shared" si="115"/>
        <v>M988804 38</v>
      </c>
      <c r="BB268" s="11">
        <f>IFERROR(IF(AW268="","",VLOOKUP(AW268,SUSS!R:S,2,FALSE)),AY268*SUSS!$M$2)</f>
        <v>17225.806800000002</v>
      </c>
      <c r="BC268" s="11">
        <f t="shared" si="114"/>
        <v>432.21120000000002</v>
      </c>
    </row>
    <row r="269" spans="14:55" ht="15.75" thickBot="1">
      <c r="N269" s="3" t="s">
        <v>128</v>
      </c>
      <c r="O269" s="82">
        <v>39</v>
      </c>
      <c r="P269" s="85">
        <v>3601.76</v>
      </c>
      <c r="Q269" s="83" t="s">
        <v>14</v>
      </c>
      <c r="R269" s="83" t="s">
        <v>10</v>
      </c>
      <c r="S269" s="83" t="s">
        <v>10</v>
      </c>
      <c r="T269" s="82" t="s">
        <v>89</v>
      </c>
      <c r="U269" s="82" t="s">
        <v>21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M988804</v>
      </c>
      <c r="AU269" s="11">
        <f t="shared" si="108"/>
        <v>39</v>
      </c>
      <c r="AV269" s="11">
        <f t="shared" si="109"/>
        <v>3601.76</v>
      </c>
      <c r="AW269" s="11" t="str">
        <f t="shared" si="110"/>
        <v>2019/8</v>
      </c>
      <c r="AX269" s="11" t="str">
        <f t="shared" si="111"/>
        <v>2019/8 Contribuciones Seg. Social</v>
      </c>
      <c r="AY269" s="11">
        <f t="shared" si="113"/>
        <v>143548.39000000001</v>
      </c>
      <c r="AZ269" s="11">
        <f t="shared" si="112"/>
        <v>2.5090911852093917E-2</v>
      </c>
      <c r="BA269" s="11" t="str">
        <f t="shared" si="115"/>
        <v>M988804 39</v>
      </c>
      <c r="BB269" s="11">
        <f>IFERROR(IF(AW269="","",VLOOKUP(AW269,SUSS!R:S,2,FALSE)),AY269*SUSS!$M$2)</f>
        <v>17225.806800000002</v>
      </c>
      <c r="BC269" s="11">
        <f t="shared" si="114"/>
        <v>432.21120000000002</v>
      </c>
    </row>
    <row r="270" spans="14:55" ht="15.75" thickBot="1">
      <c r="N270" s="3" t="s">
        <v>128</v>
      </c>
      <c r="O270" s="82">
        <v>40</v>
      </c>
      <c r="P270" s="85">
        <v>3079.75</v>
      </c>
      <c r="Q270" s="83" t="s">
        <v>14</v>
      </c>
      <c r="R270" s="83" t="s">
        <v>10</v>
      </c>
      <c r="S270" s="83" t="s">
        <v>10</v>
      </c>
      <c r="T270" s="82" t="s">
        <v>89</v>
      </c>
      <c r="U270" s="82" t="s">
        <v>21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M988804</v>
      </c>
      <c r="AU270" s="11">
        <f t="shared" si="108"/>
        <v>40</v>
      </c>
      <c r="AV270" s="11">
        <f t="shared" si="109"/>
        <v>3079.75</v>
      </c>
      <c r="AW270" s="11" t="str">
        <f t="shared" si="110"/>
        <v>2019/8</v>
      </c>
      <c r="AX270" s="11" t="str">
        <f t="shared" si="111"/>
        <v>2019/8 Contribuciones Seg. Social</v>
      </c>
      <c r="AY270" s="11">
        <f t="shared" si="113"/>
        <v>143548.39000000001</v>
      </c>
      <c r="AZ270" s="11">
        <f t="shared" si="112"/>
        <v>2.1454437768337213E-2</v>
      </c>
      <c r="BA270" s="11" t="str">
        <f t="shared" si="115"/>
        <v>M988804 40</v>
      </c>
      <c r="BB270" s="11">
        <f>IFERROR(IF(AW270="","",VLOOKUP(AW270,SUSS!R:S,2,FALSE)),AY270*SUSS!$M$2)</f>
        <v>17225.806800000002</v>
      </c>
      <c r="BC270" s="11">
        <f t="shared" si="114"/>
        <v>369.57000000000005</v>
      </c>
    </row>
    <row r="271" spans="14:55" ht="15.75" thickBot="1">
      <c r="N271" s="3" t="s">
        <v>128</v>
      </c>
      <c r="O271" s="82">
        <v>40</v>
      </c>
      <c r="P271" s="86">
        <v>522.01</v>
      </c>
      <c r="Q271" s="83" t="s">
        <v>14</v>
      </c>
      <c r="R271" s="83" t="s">
        <v>10</v>
      </c>
      <c r="S271" s="83" t="s">
        <v>11</v>
      </c>
      <c r="T271" s="82" t="s">
        <v>89</v>
      </c>
      <c r="U271" s="82" t="s">
        <v>21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M988804</v>
      </c>
      <c r="AU271" s="11">
        <f t="shared" si="108"/>
        <v>40</v>
      </c>
      <c r="AV271" s="11">
        <f t="shared" si="109"/>
        <v>522.01</v>
      </c>
      <c r="AW271" s="11" t="str">
        <f t="shared" si="110"/>
        <v>2019/8</v>
      </c>
      <c r="AX271" s="11" t="str">
        <f t="shared" si="111"/>
        <v>2019/8 Contribuciones Seg. Social</v>
      </c>
      <c r="AY271" s="11">
        <f t="shared" si="113"/>
        <v>143548.39000000001</v>
      </c>
      <c r="AZ271" s="11">
        <f t="shared" si="112"/>
        <v>3.6364740837567036E-3</v>
      </c>
      <c r="BA271" s="11" t="str">
        <f t="shared" si="115"/>
        <v>M988804 40</v>
      </c>
      <c r="BB271" s="11">
        <f>IFERROR(IF(AW271="","",VLOOKUP(AW271,SUSS!R:S,2,FALSE)),AY271*SUSS!$M$2)</f>
        <v>17225.806800000002</v>
      </c>
      <c r="BC271" s="11">
        <f t="shared" si="114"/>
        <v>62.641200000000005</v>
      </c>
    </row>
    <row r="272" spans="14:55" ht="15.75" thickBot="1">
      <c r="N272" s="3" t="s">
        <v>128</v>
      </c>
      <c r="O272" s="82">
        <v>41</v>
      </c>
      <c r="P272" s="85">
        <v>3601.76</v>
      </c>
      <c r="Q272" s="83" t="s">
        <v>14</v>
      </c>
      <c r="R272" s="83" t="s">
        <v>10</v>
      </c>
      <c r="S272" s="83" t="s">
        <v>11</v>
      </c>
      <c r="T272" s="82" t="s">
        <v>89</v>
      </c>
      <c r="U272" s="82" t="s">
        <v>21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>M988804</v>
      </c>
      <c r="AU272" s="11">
        <f t="shared" si="108"/>
        <v>41</v>
      </c>
      <c r="AV272" s="11">
        <f t="shared" si="109"/>
        <v>3601.76</v>
      </c>
      <c r="AW272" s="11" t="str">
        <f t="shared" si="110"/>
        <v>2019/8</v>
      </c>
      <c r="AX272" s="11" t="str">
        <f t="shared" si="111"/>
        <v>2019/8 Contribuciones Seg. Social</v>
      </c>
      <c r="AY272" s="11">
        <f t="shared" si="113"/>
        <v>143548.39000000001</v>
      </c>
      <c r="AZ272" s="11">
        <f t="shared" si="112"/>
        <v>2.5090911852093917E-2</v>
      </c>
      <c r="BA272" s="11" t="str">
        <f t="shared" si="115"/>
        <v>M988804 41</v>
      </c>
      <c r="BB272" s="11">
        <f>IFERROR(IF(AW272="","",VLOOKUP(AW272,SUSS!R:S,2,FALSE)),AY272*SUSS!$M$2)</f>
        <v>17225.806800000002</v>
      </c>
      <c r="BC272" s="11">
        <f t="shared" si="114"/>
        <v>432.21120000000002</v>
      </c>
    </row>
    <row r="273" spans="14:55" ht="15.75" thickBot="1">
      <c r="N273" s="3" t="s">
        <v>128</v>
      </c>
      <c r="O273" s="82">
        <v>42</v>
      </c>
      <c r="P273" s="85">
        <v>3601.76</v>
      </c>
      <c r="Q273" s="83" t="s">
        <v>14</v>
      </c>
      <c r="R273" s="83" t="s">
        <v>10</v>
      </c>
      <c r="S273" s="83" t="s">
        <v>11</v>
      </c>
      <c r="T273" s="82" t="s">
        <v>89</v>
      </c>
      <c r="U273" s="82" t="s">
        <v>21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M988804</v>
      </c>
      <c r="AU273" s="11">
        <f t="shared" si="108"/>
        <v>42</v>
      </c>
      <c r="AV273" s="11">
        <f t="shared" si="109"/>
        <v>3601.76</v>
      </c>
      <c r="AW273" s="11" t="str">
        <f t="shared" si="110"/>
        <v>2019/8</v>
      </c>
      <c r="AX273" s="11" t="str">
        <f t="shared" si="111"/>
        <v>2019/8 Contribuciones Seg. Social</v>
      </c>
      <c r="AY273" s="11">
        <f t="shared" si="113"/>
        <v>143548.39000000001</v>
      </c>
      <c r="AZ273" s="11">
        <f t="shared" si="112"/>
        <v>2.5090911852093917E-2</v>
      </c>
      <c r="BA273" s="11" t="str">
        <f t="shared" si="115"/>
        <v>M988804 42</v>
      </c>
      <c r="BB273" s="11">
        <f>IFERROR(IF(AW273="","",VLOOKUP(AW273,SUSS!R:S,2,FALSE)),AY273*SUSS!$M$2)</f>
        <v>17225.806800000002</v>
      </c>
      <c r="BC273" s="11">
        <f t="shared" si="114"/>
        <v>432.21120000000002</v>
      </c>
    </row>
    <row r="274" spans="14:55" ht="15.75" thickBot="1">
      <c r="N274" s="3" t="s">
        <v>128</v>
      </c>
      <c r="O274" s="82">
        <v>43</v>
      </c>
      <c r="P274" s="85">
        <v>3601.76</v>
      </c>
      <c r="Q274" s="83" t="s">
        <v>14</v>
      </c>
      <c r="R274" s="83" t="s">
        <v>10</v>
      </c>
      <c r="S274" s="83" t="s">
        <v>11</v>
      </c>
      <c r="T274" s="82" t="s">
        <v>89</v>
      </c>
      <c r="U274" s="82" t="s">
        <v>21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>M988804</v>
      </c>
      <c r="AU274" s="11">
        <f t="shared" si="108"/>
        <v>43</v>
      </c>
      <c r="AV274" s="11">
        <f t="shared" si="109"/>
        <v>3601.76</v>
      </c>
      <c r="AW274" s="11" t="str">
        <f t="shared" si="110"/>
        <v>2019/8</v>
      </c>
      <c r="AX274" s="11" t="str">
        <f t="shared" si="111"/>
        <v>2019/8 Contribuciones Seg. Social</v>
      </c>
      <c r="AY274" s="11">
        <f t="shared" si="113"/>
        <v>143548.39000000001</v>
      </c>
      <c r="AZ274" s="11">
        <f t="shared" si="112"/>
        <v>2.5090911852093917E-2</v>
      </c>
      <c r="BA274" s="11" t="str">
        <f t="shared" si="115"/>
        <v>M988804 43</v>
      </c>
      <c r="BB274" s="11">
        <f>IFERROR(IF(AW274="","",VLOOKUP(AW274,SUSS!R:S,2,FALSE)),AY274*SUSS!$M$2)</f>
        <v>17225.806800000002</v>
      </c>
      <c r="BC274" s="11">
        <f t="shared" si="114"/>
        <v>432.21120000000002</v>
      </c>
    </row>
    <row r="275" spans="14:55" ht="15.75" thickBot="1">
      <c r="N275" s="3" t="s">
        <v>128</v>
      </c>
      <c r="O275" s="82">
        <v>44</v>
      </c>
      <c r="P275" s="85">
        <v>3027.55</v>
      </c>
      <c r="Q275" s="83" t="s">
        <v>14</v>
      </c>
      <c r="R275" s="83" t="s">
        <v>10</v>
      </c>
      <c r="S275" s="83" t="s">
        <v>11</v>
      </c>
      <c r="T275" s="82" t="s">
        <v>89</v>
      </c>
      <c r="U275" s="82" t="s">
        <v>21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M988804</v>
      </c>
      <c r="AU275" s="11">
        <f t="shared" si="108"/>
        <v>44</v>
      </c>
      <c r="AV275" s="11">
        <f t="shared" si="109"/>
        <v>3027.55</v>
      </c>
      <c r="AW275" s="11" t="str">
        <f t="shared" si="110"/>
        <v>2019/8</v>
      </c>
      <c r="AX275" s="11" t="str">
        <f t="shared" si="111"/>
        <v>2019/8 Contribuciones Seg. Social</v>
      </c>
      <c r="AY275" s="11">
        <f t="shared" si="113"/>
        <v>143548.39000000001</v>
      </c>
      <c r="AZ275" s="11">
        <f t="shared" si="112"/>
        <v>2.1090797326253536E-2</v>
      </c>
      <c r="BA275" s="11" t="str">
        <f t="shared" si="115"/>
        <v>M988804 44</v>
      </c>
      <c r="BB275" s="11">
        <f>IFERROR(IF(AW275="","",VLOOKUP(AW275,SUSS!R:S,2,FALSE)),AY275*SUSS!$M$2)</f>
        <v>17225.806800000002</v>
      </c>
      <c r="BC275" s="11">
        <f t="shared" si="114"/>
        <v>363.30600000000004</v>
      </c>
    </row>
    <row r="276" spans="14:55" ht="15.75" thickBot="1">
      <c r="N276" s="3" t="s">
        <v>128</v>
      </c>
      <c r="O276" s="82">
        <v>44</v>
      </c>
      <c r="P276" s="86">
        <v>574.21</v>
      </c>
      <c r="Q276" s="83" t="s">
        <v>14</v>
      </c>
      <c r="R276" s="83" t="s">
        <v>10</v>
      </c>
      <c r="S276" s="83" t="s">
        <v>10</v>
      </c>
      <c r="T276" s="82" t="s">
        <v>91</v>
      </c>
      <c r="U276" s="82" t="s">
        <v>21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M988804</v>
      </c>
      <c r="AU276" s="11">
        <f t="shared" si="108"/>
        <v>44</v>
      </c>
      <c r="AV276" s="11">
        <f t="shared" si="109"/>
        <v>574.21</v>
      </c>
      <c r="AW276" s="11" t="str">
        <f t="shared" si="110"/>
        <v>2019/9</v>
      </c>
      <c r="AX276" s="11" t="str">
        <f t="shared" si="111"/>
        <v>2019/9 Contribuciones Seg. Social</v>
      </c>
      <c r="AY276" s="11">
        <f t="shared" si="113"/>
        <v>150389.57999999999</v>
      </c>
      <c r="AZ276" s="11">
        <f t="shared" si="112"/>
        <v>3.8181501670527976E-3</v>
      </c>
      <c r="BA276" s="11" t="str">
        <f t="shared" si="115"/>
        <v>M988804 44</v>
      </c>
      <c r="BB276" s="11">
        <f>IFERROR(IF(AW276="","",VLOOKUP(AW276,SUSS!R:S,2,FALSE)),AY276*SUSS!$M$2)</f>
        <v>18046.749599999999</v>
      </c>
      <c r="BC276" s="11">
        <f t="shared" si="114"/>
        <v>68.905200000000008</v>
      </c>
    </row>
    <row r="277" spans="14:55" ht="15.75" thickBot="1">
      <c r="N277" s="3" t="s">
        <v>128</v>
      </c>
      <c r="O277" s="82">
        <v>45</v>
      </c>
      <c r="P277" s="85">
        <v>3601.76</v>
      </c>
      <c r="Q277" s="83" t="s">
        <v>14</v>
      </c>
      <c r="R277" s="83" t="s">
        <v>10</v>
      </c>
      <c r="S277" s="83" t="s">
        <v>10</v>
      </c>
      <c r="T277" s="82" t="s">
        <v>91</v>
      </c>
      <c r="U277" s="82" t="s">
        <v>21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>M988804</v>
      </c>
      <c r="AU277" s="11">
        <f t="shared" si="108"/>
        <v>45</v>
      </c>
      <c r="AV277" s="11">
        <f t="shared" si="109"/>
        <v>3601.76</v>
      </c>
      <c r="AW277" s="11" t="str">
        <f t="shared" si="110"/>
        <v>2019/9</v>
      </c>
      <c r="AX277" s="11" t="str">
        <f t="shared" si="111"/>
        <v>2019/9 Contribuciones Seg. Social</v>
      </c>
      <c r="AY277" s="11">
        <f t="shared" si="113"/>
        <v>150389.57999999999</v>
      </c>
      <c r="AZ277" s="11">
        <f t="shared" si="112"/>
        <v>2.3949531609836271E-2</v>
      </c>
      <c r="BA277" s="11" t="str">
        <f t="shared" si="115"/>
        <v>M988804 45</v>
      </c>
      <c r="BB277" s="11">
        <f>IFERROR(IF(AW277="","",VLOOKUP(AW277,SUSS!R:S,2,FALSE)),AY277*SUSS!$M$2)</f>
        <v>18046.749599999999</v>
      </c>
      <c r="BC277" s="11">
        <f t="shared" si="114"/>
        <v>432.21120000000008</v>
      </c>
    </row>
    <row r="278" spans="14:55" ht="15.75" thickBot="1">
      <c r="N278" s="3" t="s">
        <v>128</v>
      </c>
      <c r="O278" s="82">
        <v>46</v>
      </c>
      <c r="P278" s="85">
        <v>3601.76</v>
      </c>
      <c r="Q278" s="83" t="s">
        <v>14</v>
      </c>
      <c r="R278" s="83" t="s">
        <v>10</v>
      </c>
      <c r="S278" s="83" t="s">
        <v>10</v>
      </c>
      <c r="T278" s="82" t="s">
        <v>91</v>
      </c>
      <c r="U278" s="82" t="s">
        <v>21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M988804</v>
      </c>
      <c r="AU278" s="11">
        <f t="shared" si="108"/>
        <v>46</v>
      </c>
      <c r="AV278" s="11">
        <f t="shared" si="109"/>
        <v>3601.76</v>
      </c>
      <c r="AW278" s="11" t="str">
        <f t="shared" si="110"/>
        <v>2019/9</v>
      </c>
      <c r="AX278" s="11" t="str">
        <f t="shared" si="111"/>
        <v>2019/9 Contribuciones Seg. Social</v>
      </c>
      <c r="AY278" s="11">
        <f t="shared" si="113"/>
        <v>150389.57999999999</v>
      </c>
      <c r="AZ278" s="11">
        <f t="shared" si="112"/>
        <v>2.3949531609836271E-2</v>
      </c>
      <c r="BA278" s="11" t="str">
        <f t="shared" si="115"/>
        <v>M988804 46</v>
      </c>
      <c r="BB278" s="11">
        <f>IFERROR(IF(AW278="","",VLOOKUP(AW278,SUSS!R:S,2,FALSE)),AY278*SUSS!$M$2)</f>
        <v>18046.749599999999</v>
      </c>
      <c r="BC278" s="11">
        <f t="shared" si="114"/>
        <v>432.21120000000008</v>
      </c>
    </row>
    <row r="279" spans="14:55" ht="15.75" thickBot="1">
      <c r="N279" s="3" t="s">
        <v>128</v>
      </c>
      <c r="O279" s="82">
        <v>47</v>
      </c>
      <c r="P279" s="85">
        <v>3601.76</v>
      </c>
      <c r="Q279" s="83" t="s">
        <v>14</v>
      </c>
      <c r="R279" s="83" t="s">
        <v>10</v>
      </c>
      <c r="S279" s="83" t="s">
        <v>10</v>
      </c>
      <c r="T279" s="82" t="s">
        <v>91</v>
      </c>
      <c r="U279" s="82" t="s">
        <v>21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>M988804</v>
      </c>
      <c r="AU279" s="11">
        <f t="shared" si="108"/>
        <v>47</v>
      </c>
      <c r="AV279" s="11">
        <f t="shared" si="109"/>
        <v>3601.76</v>
      </c>
      <c r="AW279" s="11" t="str">
        <f t="shared" si="110"/>
        <v>2019/9</v>
      </c>
      <c r="AX279" s="11" t="str">
        <f t="shared" si="111"/>
        <v>2019/9 Contribuciones Seg. Social</v>
      </c>
      <c r="AY279" s="11">
        <f t="shared" si="113"/>
        <v>150389.57999999999</v>
      </c>
      <c r="AZ279" s="11">
        <f t="shared" si="112"/>
        <v>2.3949531609836271E-2</v>
      </c>
      <c r="BA279" s="11" t="str">
        <f t="shared" si="115"/>
        <v>M988804 47</v>
      </c>
      <c r="BB279" s="11">
        <f>IFERROR(IF(AW279="","",VLOOKUP(AW279,SUSS!R:S,2,FALSE)),AY279*SUSS!$M$2)</f>
        <v>18046.749599999999</v>
      </c>
      <c r="BC279" s="11">
        <f t="shared" si="114"/>
        <v>432.21120000000008</v>
      </c>
    </row>
    <row r="280" spans="14:55" ht="15.75" thickBot="1">
      <c r="N280" s="3" t="s">
        <v>128</v>
      </c>
      <c r="O280" s="82">
        <v>48</v>
      </c>
      <c r="P280" s="85">
        <v>3601.76</v>
      </c>
      <c r="Q280" s="83" t="s">
        <v>14</v>
      </c>
      <c r="R280" s="83" t="s">
        <v>10</v>
      </c>
      <c r="S280" s="83" t="s">
        <v>10</v>
      </c>
      <c r="T280" s="82" t="s">
        <v>91</v>
      </c>
      <c r="U280" s="82" t="s">
        <v>21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M988804</v>
      </c>
      <c r="AU280" s="11">
        <f t="shared" si="108"/>
        <v>48</v>
      </c>
      <c r="AV280" s="11">
        <f t="shared" si="109"/>
        <v>3601.76</v>
      </c>
      <c r="AW280" s="11" t="str">
        <f t="shared" si="110"/>
        <v>2019/9</v>
      </c>
      <c r="AX280" s="11" t="str">
        <f t="shared" si="111"/>
        <v>2019/9 Contribuciones Seg. Social</v>
      </c>
      <c r="AY280" s="11">
        <f t="shared" si="113"/>
        <v>150389.57999999999</v>
      </c>
      <c r="AZ280" s="11">
        <f t="shared" si="112"/>
        <v>2.3949531609836271E-2</v>
      </c>
      <c r="BA280" s="11" t="str">
        <f t="shared" si="115"/>
        <v>M988804 48</v>
      </c>
      <c r="BB280" s="11">
        <f>IFERROR(IF(AW280="","",VLOOKUP(AW280,SUSS!R:S,2,FALSE)),AY280*SUSS!$M$2)</f>
        <v>18046.749599999999</v>
      </c>
      <c r="BC280" s="11">
        <f t="shared" si="114"/>
        <v>432.21120000000008</v>
      </c>
    </row>
    <row r="281" spans="14:55" ht="15.75" thickBot="1">
      <c r="N281" s="3" t="s">
        <v>128</v>
      </c>
      <c r="O281" s="82">
        <v>49</v>
      </c>
      <c r="P281" s="85">
        <v>3601.76</v>
      </c>
      <c r="Q281" s="83" t="s">
        <v>14</v>
      </c>
      <c r="R281" s="83" t="s">
        <v>10</v>
      </c>
      <c r="S281" s="83" t="s">
        <v>10</v>
      </c>
      <c r="T281" s="82" t="s">
        <v>91</v>
      </c>
      <c r="U281" s="82" t="s">
        <v>21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>M988804</v>
      </c>
      <c r="AU281" s="11">
        <f t="shared" si="108"/>
        <v>49</v>
      </c>
      <c r="AV281" s="11">
        <f t="shared" si="109"/>
        <v>3601.76</v>
      </c>
      <c r="AW281" s="11" t="str">
        <f t="shared" si="110"/>
        <v>2019/9</v>
      </c>
      <c r="AX281" s="11" t="str">
        <f t="shared" si="111"/>
        <v>2019/9 Contribuciones Seg. Social</v>
      </c>
      <c r="AY281" s="11">
        <f t="shared" si="113"/>
        <v>150389.57999999999</v>
      </c>
      <c r="AZ281" s="11">
        <f t="shared" si="112"/>
        <v>2.3949531609836271E-2</v>
      </c>
      <c r="BA281" s="11" t="str">
        <f t="shared" si="115"/>
        <v>M988804 49</v>
      </c>
      <c r="BB281" s="11">
        <f>IFERROR(IF(AW281="","",VLOOKUP(AW281,SUSS!R:S,2,FALSE)),AY281*SUSS!$M$2)</f>
        <v>18046.749599999999</v>
      </c>
      <c r="BC281" s="11">
        <f t="shared" si="114"/>
        <v>432.21120000000008</v>
      </c>
    </row>
    <row r="282" spans="14:55" ht="15.75" thickBot="1">
      <c r="N282" s="3" t="s">
        <v>128</v>
      </c>
      <c r="O282" s="82">
        <v>50</v>
      </c>
      <c r="P282" s="85">
        <v>3601.76</v>
      </c>
      <c r="Q282" s="83" t="s">
        <v>14</v>
      </c>
      <c r="R282" s="83" t="s">
        <v>10</v>
      </c>
      <c r="S282" s="83" t="s">
        <v>10</v>
      </c>
      <c r="T282" s="82" t="s">
        <v>91</v>
      </c>
      <c r="U282" s="82" t="s">
        <v>21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M988804</v>
      </c>
      <c r="AU282" s="11">
        <f t="shared" si="108"/>
        <v>50</v>
      </c>
      <c r="AV282" s="11">
        <f t="shared" si="109"/>
        <v>3601.76</v>
      </c>
      <c r="AW282" s="11" t="str">
        <f t="shared" si="110"/>
        <v>2019/9</v>
      </c>
      <c r="AX282" s="11" t="str">
        <f t="shared" si="111"/>
        <v>2019/9 Contribuciones Seg. Social</v>
      </c>
      <c r="AY282" s="11">
        <f t="shared" si="113"/>
        <v>150389.57999999999</v>
      </c>
      <c r="AZ282" s="11">
        <f t="shared" si="112"/>
        <v>2.3949531609836271E-2</v>
      </c>
      <c r="BA282" s="11" t="str">
        <f t="shared" si="115"/>
        <v>M988804 50</v>
      </c>
      <c r="BB282" s="11">
        <f>IFERROR(IF(AW282="","",VLOOKUP(AW282,SUSS!R:S,2,FALSE)),AY282*SUSS!$M$2)</f>
        <v>18046.749599999999</v>
      </c>
      <c r="BC282" s="11">
        <f t="shared" si="114"/>
        <v>432.21120000000008</v>
      </c>
    </row>
    <row r="283" spans="14:55" ht="15.75" thickBot="1">
      <c r="N283" s="3" t="s">
        <v>128</v>
      </c>
      <c r="O283" s="82">
        <v>51</v>
      </c>
      <c r="P283" s="85">
        <v>3601.76</v>
      </c>
      <c r="Q283" s="83" t="s">
        <v>14</v>
      </c>
      <c r="R283" s="83" t="s">
        <v>10</v>
      </c>
      <c r="S283" s="83" t="s">
        <v>10</v>
      </c>
      <c r="T283" s="82" t="s">
        <v>91</v>
      </c>
      <c r="U283" s="82" t="s">
        <v>21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>M988804</v>
      </c>
      <c r="AU283" s="11">
        <f t="shared" si="108"/>
        <v>51</v>
      </c>
      <c r="AV283" s="11">
        <f t="shared" si="109"/>
        <v>3601.76</v>
      </c>
      <c r="AW283" s="11" t="str">
        <f t="shared" si="110"/>
        <v>2019/9</v>
      </c>
      <c r="AX283" s="11" t="str">
        <f t="shared" si="111"/>
        <v>2019/9 Contribuciones Seg. Social</v>
      </c>
      <c r="AY283" s="11">
        <f t="shared" si="113"/>
        <v>150389.57999999999</v>
      </c>
      <c r="AZ283" s="11">
        <f t="shared" si="112"/>
        <v>2.3949531609836271E-2</v>
      </c>
      <c r="BA283" s="11" t="str">
        <f t="shared" si="115"/>
        <v>M988804 51</v>
      </c>
      <c r="BB283" s="11">
        <f>IFERROR(IF(AW283="","",VLOOKUP(AW283,SUSS!R:S,2,FALSE)),AY283*SUSS!$M$2)</f>
        <v>18046.749599999999</v>
      </c>
      <c r="BC283" s="11">
        <f t="shared" si="114"/>
        <v>432.21120000000008</v>
      </c>
    </row>
    <row r="284" spans="14:55" ht="15.75" thickBot="1">
      <c r="N284" s="3" t="s">
        <v>128</v>
      </c>
      <c r="O284" s="82">
        <v>52</v>
      </c>
      <c r="P284" s="85">
        <v>3601.76</v>
      </c>
      <c r="Q284" s="83" t="s">
        <v>14</v>
      </c>
      <c r="R284" s="83" t="s">
        <v>10</v>
      </c>
      <c r="S284" s="83" t="s">
        <v>10</v>
      </c>
      <c r="T284" s="82" t="s">
        <v>91</v>
      </c>
      <c r="U284" s="82" t="s">
        <v>21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>M988804</v>
      </c>
      <c r="AU284" s="11">
        <f t="shared" si="108"/>
        <v>52</v>
      </c>
      <c r="AV284" s="11">
        <f t="shared" si="109"/>
        <v>3601.76</v>
      </c>
      <c r="AW284" s="11" t="str">
        <f t="shared" si="110"/>
        <v>2019/9</v>
      </c>
      <c r="AX284" s="11" t="str">
        <f t="shared" si="111"/>
        <v>2019/9 Contribuciones Seg. Social</v>
      </c>
      <c r="AY284" s="11">
        <f t="shared" si="113"/>
        <v>150389.57999999999</v>
      </c>
      <c r="AZ284" s="11">
        <f t="shared" si="112"/>
        <v>2.3949531609836271E-2</v>
      </c>
      <c r="BA284" s="11" t="str">
        <f t="shared" si="115"/>
        <v>M988804 52</v>
      </c>
      <c r="BB284" s="11">
        <f>IFERROR(IF(AW284="","",VLOOKUP(AW284,SUSS!R:S,2,FALSE)),AY284*SUSS!$M$2)</f>
        <v>18046.749599999999</v>
      </c>
      <c r="BC284" s="11">
        <f t="shared" si="114"/>
        <v>432.21120000000008</v>
      </c>
    </row>
    <row r="285" spans="14:55" ht="15.75" thickBot="1">
      <c r="N285" s="3" t="s">
        <v>128</v>
      </c>
      <c r="O285" s="82">
        <v>53</v>
      </c>
      <c r="P285" s="85">
        <v>3601.76</v>
      </c>
      <c r="Q285" s="83" t="s">
        <v>14</v>
      </c>
      <c r="R285" s="83" t="s">
        <v>10</v>
      </c>
      <c r="S285" s="83" t="s">
        <v>10</v>
      </c>
      <c r="T285" s="82" t="s">
        <v>91</v>
      </c>
      <c r="U285" s="82" t="s">
        <v>21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M988804</v>
      </c>
      <c r="AU285" s="11">
        <f t="shared" si="108"/>
        <v>53</v>
      </c>
      <c r="AV285" s="11">
        <f t="shared" si="109"/>
        <v>3601.76</v>
      </c>
      <c r="AW285" s="11" t="str">
        <f t="shared" si="110"/>
        <v>2019/9</v>
      </c>
      <c r="AX285" s="11" t="str">
        <f t="shared" si="111"/>
        <v>2019/9 Contribuciones Seg. Social</v>
      </c>
      <c r="AY285" s="11">
        <f t="shared" si="113"/>
        <v>150389.57999999999</v>
      </c>
      <c r="AZ285" s="11">
        <f t="shared" si="112"/>
        <v>2.3949531609836271E-2</v>
      </c>
      <c r="BA285" s="11" t="str">
        <f t="shared" si="115"/>
        <v>M988804 53</v>
      </c>
      <c r="BB285" s="11">
        <f>IFERROR(IF(AW285="","",VLOOKUP(AW285,SUSS!R:S,2,FALSE)),AY285*SUSS!$M$2)</f>
        <v>18046.749599999999</v>
      </c>
      <c r="BC285" s="11">
        <f t="shared" si="114"/>
        <v>432.21120000000008</v>
      </c>
    </row>
    <row r="286" spans="14:55" ht="15.75" thickBot="1">
      <c r="N286" s="3" t="s">
        <v>128</v>
      </c>
      <c r="O286" s="82">
        <v>54</v>
      </c>
      <c r="P286" s="85">
        <v>3601.76</v>
      </c>
      <c r="Q286" s="83" t="s">
        <v>14</v>
      </c>
      <c r="R286" s="83" t="s">
        <v>10</v>
      </c>
      <c r="S286" s="83" t="s">
        <v>10</v>
      </c>
      <c r="T286" s="82" t="s">
        <v>91</v>
      </c>
      <c r="U286" s="82" t="s">
        <v>21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M988804</v>
      </c>
      <c r="AU286" s="11">
        <f t="shared" ref="AU286:AU349" si="129">IF($Q286=$AD$1,O286,"")</f>
        <v>54</v>
      </c>
      <c r="AV286" s="11">
        <f t="shared" ref="AV286:AV349" si="130">IF($Q286=$AD$1,P286,"")</f>
        <v>3601.76</v>
      </c>
      <c r="AW286" s="11" t="str">
        <f t="shared" ref="AW286:AW349" si="131">IF($Q286=$AD$1,T286,"")</f>
        <v>2019/9</v>
      </c>
      <c r="AX286" s="11" t="str">
        <f t="shared" ref="AX286:AX349" si="132">IF(AW286&lt;&gt;"",AW286&amp;" "&amp;$AD$1,"")</f>
        <v>2019/9 Contribuciones Seg. Social</v>
      </c>
      <c r="AY286" s="11">
        <f t="shared" si="113"/>
        <v>150389.57999999999</v>
      </c>
      <c r="AZ286" s="11">
        <f t="shared" ref="AZ286:AZ349" si="133">IF(AY286="","",AV286/AY286)</f>
        <v>2.3949531609836271E-2</v>
      </c>
      <c r="BA286" s="11" t="str">
        <f t="shared" si="115"/>
        <v>M988804 54</v>
      </c>
      <c r="BB286" s="11">
        <f>IFERROR(IF(AW286="","",VLOOKUP(AW286,SUSS!R:S,2,FALSE)),AY286*SUSS!$M$2)</f>
        <v>18046.749599999999</v>
      </c>
      <c r="BC286" s="11">
        <f t="shared" si="114"/>
        <v>432.21120000000008</v>
      </c>
    </row>
    <row r="287" spans="14:55" ht="15.75" thickBot="1">
      <c r="N287" s="3" t="s">
        <v>128</v>
      </c>
      <c r="O287" s="82">
        <v>55</v>
      </c>
      <c r="P287" s="85">
        <v>3601.76</v>
      </c>
      <c r="Q287" s="83" t="s">
        <v>14</v>
      </c>
      <c r="R287" s="83" t="s">
        <v>10</v>
      </c>
      <c r="S287" s="83" t="s">
        <v>10</v>
      </c>
      <c r="T287" s="82" t="s">
        <v>91</v>
      </c>
      <c r="U287" s="82" t="s">
        <v>21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>M988804</v>
      </c>
      <c r="AU287" s="11">
        <f t="shared" si="129"/>
        <v>55</v>
      </c>
      <c r="AV287" s="11">
        <f t="shared" si="130"/>
        <v>3601.76</v>
      </c>
      <c r="AW287" s="11" t="str">
        <f t="shared" si="131"/>
        <v>2019/9</v>
      </c>
      <c r="AX287" s="11" t="str">
        <f t="shared" si="132"/>
        <v>2019/9 Contribuciones Seg. Social</v>
      </c>
      <c r="AY287" s="11">
        <f t="shared" si="113"/>
        <v>150389.57999999999</v>
      </c>
      <c r="AZ287" s="11">
        <f t="shared" si="133"/>
        <v>2.3949531609836271E-2</v>
      </c>
      <c r="BA287" s="11" t="str">
        <f t="shared" si="115"/>
        <v>M988804 55</v>
      </c>
      <c r="BB287" s="11">
        <f>IFERROR(IF(AW287="","",VLOOKUP(AW287,SUSS!R:S,2,FALSE)),AY287*SUSS!$M$2)</f>
        <v>18046.749599999999</v>
      </c>
      <c r="BC287" s="11">
        <f t="shared" si="114"/>
        <v>432.21120000000008</v>
      </c>
    </row>
    <row r="288" spans="14:55" ht="15.75" thickBot="1">
      <c r="N288" s="3" t="s">
        <v>128</v>
      </c>
      <c r="O288" s="82">
        <v>56</v>
      </c>
      <c r="P288" s="85">
        <v>3601.76</v>
      </c>
      <c r="Q288" s="83" t="s">
        <v>14</v>
      </c>
      <c r="R288" s="83" t="s">
        <v>10</v>
      </c>
      <c r="S288" s="83" t="s">
        <v>10</v>
      </c>
      <c r="T288" s="82" t="s">
        <v>91</v>
      </c>
      <c r="U288" s="82" t="s">
        <v>21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M988804</v>
      </c>
      <c r="AU288" s="11">
        <f t="shared" si="129"/>
        <v>56</v>
      </c>
      <c r="AV288" s="11">
        <f t="shared" si="130"/>
        <v>3601.76</v>
      </c>
      <c r="AW288" s="11" t="str">
        <f t="shared" si="131"/>
        <v>2019/9</v>
      </c>
      <c r="AX288" s="11" t="str">
        <f t="shared" si="132"/>
        <v>2019/9 Contribuciones Seg. Social</v>
      </c>
      <c r="AY288" s="11">
        <f t="shared" si="113"/>
        <v>150389.57999999999</v>
      </c>
      <c r="AZ288" s="11">
        <f t="shared" si="133"/>
        <v>2.3949531609836271E-2</v>
      </c>
      <c r="BA288" s="11" t="str">
        <f t="shared" si="115"/>
        <v>M988804 56</v>
      </c>
      <c r="BB288" s="11">
        <f>IFERROR(IF(AW288="","",VLOOKUP(AW288,SUSS!R:S,2,FALSE)),AY288*SUSS!$M$2)</f>
        <v>18046.749599999999</v>
      </c>
      <c r="BC288" s="11">
        <f t="shared" si="114"/>
        <v>432.21120000000008</v>
      </c>
    </row>
    <row r="289" spans="14:55" ht="15.75" thickBot="1">
      <c r="N289" s="3" t="s">
        <v>128</v>
      </c>
      <c r="O289" s="82">
        <v>57</v>
      </c>
      <c r="P289" s="85">
        <v>3601.76</v>
      </c>
      <c r="Q289" s="83" t="s">
        <v>14</v>
      </c>
      <c r="R289" s="83" t="s">
        <v>10</v>
      </c>
      <c r="S289" s="83" t="s">
        <v>10</v>
      </c>
      <c r="T289" s="82" t="s">
        <v>91</v>
      </c>
      <c r="U289" s="82" t="s">
        <v>21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M988804</v>
      </c>
      <c r="AU289" s="11">
        <f t="shared" si="129"/>
        <v>57</v>
      </c>
      <c r="AV289" s="11">
        <f t="shared" si="130"/>
        <v>3601.76</v>
      </c>
      <c r="AW289" s="11" t="str">
        <f t="shared" si="131"/>
        <v>2019/9</v>
      </c>
      <c r="AX289" s="11" t="str">
        <f t="shared" si="132"/>
        <v>2019/9 Contribuciones Seg. Social</v>
      </c>
      <c r="AY289" s="11">
        <f t="shared" si="113"/>
        <v>150389.57999999999</v>
      </c>
      <c r="AZ289" s="11">
        <f t="shared" si="133"/>
        <v>2.3949531609836271E-2</v>
      </c>
      <c r="BA289" s="11" t="str">
        <f t="shared" si="115"/>
        <v>M988804 57</v>
      </c>
      <c r="BB289" s="11">
        <f>IFERROR(IF(AW289="","",VLOOKUP(AW289,SUSS!R:S,2,FALSE)),AY289*SUSS!$M$2)</f>
        <v>18046.749599999999</v>
      </c>
      <c r="BC289" s="11">
        <f t="shared" si="114"/>
        <v>432.21120000000008</v>
      </c>
    </row>
    <row r="290" spans="14:55" ht="15.75" thickBot="1">
      <c r="N290" s="3" t="s">
        <v>128</v>
      </c>
      <c r="O290" s="82">
        <v>58</v>
      </c>
      <c r="P290" s="85">
        <v>3601.76</v>
      </c>
      <c r="Q290" s="83" t="s">
        <v>14</v>
      </c>
      <c r="R290" s="83" t="s">
        <v>10</v>
      </c>
      <c r="S290" s="83" t="s">
        <v>10</v>
      </c>
      <c r="T290" s="82" t="s">
        <v>91</v>
      </c>
      <c r="U290" s="82" t="s">
        <v>21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>M988804</v>
      </c>
      <c r="AU290" s="11">
        <f t="shared" si="129"/>
        <v>58</v>
      </c>
      <c r="AV290" s="11">
        <f t="shared" si="130"/>
        <v>3601.76</v>
      </c>
      <c r="AW290" s="11" t="str">
        <f t="shared" si="131"/>
        <v>2019/9</v>
      </c>
      <c r="AX290" s="11" t="str">
        <f t="shared" si="132"/>
        <v>2019/9 Contribuciones Seg. Social</v>
      </c>
      <c r="AY290" s="11">
        <f t="shared" si="113"/>
        <v>150389.57999999999</v>
      </c>
      <c r="AZ290" s="11">
        <f t="shared" si="133"/>
        <v>2.3949531609836271E-2</v>
      </c>
      <c r="BA290" s="11" t="str">
        <f t="shared" si="115"/>
        <v>M988804 58</v>
      </c>
      <c r="BB290" s="11">
        <f>IFERROR(IF(AW290="","",VLOOKUP(AW290,SUSS!R:S,2,FALSE)),AY290*SUSS!$M$2)</f>
        <v>18046.749599999999</v>
      </c>
      <c r="BC290" s="11">
        <f t="shared" si="114"/>
        <v>432.21120000000008</v>
      </c>
    </row>
    <row r="291" spans="14:55" ht="15.75" thickBot="1">
      <c r="N291" s="3" t="s">
        <v>128</v>
      </c>
      <c r="O291" s="82">
        <v>59</v>
      </c>
      <c r="P291" s="85">
        <v>3601.76</v>
      </c>
      <c r="Q291" s="83" t="s">
        <v>14</v>
      </c>
      <c r="R291" s="83" t="s">
        <v>10</v>
      </c>
      <c r="S291" s="83" t="s">
        <v>10</v>
      </c>
      <c r="T291" s="82" t="s">
        <v>91</v>
      </c>
      <c r="U291" s="82" t="s">
        <v>21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M988804</v>
      </c>
      <c r="AU291" s="11">
        <f t="shared" si="129"/>
        <v>59</v>
      </c>
      <c r="AV291" s="11">
        <f t="shared" si="130"/>
        <v>3601.76</v>
      </c>
      <c r="AW291" s="11" t="str">
        <f t="shared" si="131"/>
        <v>2019/9</v>
      </c>
      <c r="AX291" s="11" t="str">
        <f t="shared" si="132"/>
        <v>2019/9 Contribuciones Seg. Social</v>
      </c>
      <c r="AY291" s="11">
        <f t="shared" si="113"/>
        <v>150389.57999999999</v>
      </c>
      <c r="AZ291" s="11">
        <f t="shared" si="133"/>
        <v>2.3949531609836271E-2</v>
      </c>
      <c r="BA291" s="11" t="str">
        <f t="shared" si="115"/>
        <v>M988804 59</v>
      </c>
      <c r="BB291" s="11">
        <f>IFERROR(IF(AW291="","",VLOOKUP(AW291,SUSS!R:S,2,FALSE)),AY291*SUSS!$M$2)</f>
        <v>18046.749599999999</v>
      </c>
      <c r="BC291" s="11">
        <f t="shared" si="114"/>
        <v>432.21120000000008</v>
      </c>
    </row>
    <row r="292" spans="14:55" ht="15.75" thickBot="1">
      <c r="N292" s="3" t="s">
        <v>128</v>
      </c>
      <c r="O292" s="82">
        <v>60</v>
      </c>
      <c r="P292" s="85">
        <v>3601.76</v>
      </c>
      <c r="Q292" s="83" t="s">
        <v>14</v>
      </c>
      <c r="R292" s="83" t="s">
        <v>10</v>
      </c>
      <c r="S292" s="83" t="s">
        <v>10</v>
      </c>
      <c r="T292" s="82" t="s">
        <v>91</v>
      </c>
      <c r="U292" s="82" t="s">
        <v>21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>M988804</v>
      </c>
      <c r="AU292" s="11">
        <f t="shared" si="129"/>
        <v>60</v>
      </c>
      <c r="AV292" s="11">
        <f t="shared" si="130"/>
        <v>3601.76</v>
      </c>
      <c r="AW292" s="11" t="str">
        <f t="shared" si="131"/>
        <v>2019/9</v>
      </c>
      <c r="AX292" s="11" t="str">
        <f t="shared" si="132"/>
        <v>2019/9 Contribuciones Seg. Social</v>
      </c>
      <c r="AY292" s="11">
        <f t="shared" si="113"/>
        <v>150389.57999999999</v>
      </c>
      <c r="AZ292" s="11">
        <f t="shared" si="133"/>
        <v>2.3949531609836271E-2</v>
      </c>
      <c r="BA292" s="11" t="str">
        <f t="shared" si="115"/>
        <v>M988804 60</v>
      </c>
      <c r="BB292" s="11">
        <f>IFERROR(IF(AW292="","",VLOOKUP(AW292,SUSS!R:S,2,FALSE)),AY292*SUSS!$M$2)</f>
        <v>18046.749599999999</v>
      </c>
      <c r="BC292" s="11">
        <f t="shared" si="114"/>
        <v>432.21120000000008</v>
      </c>
    </row>
    <row r="293" spans="14:55" ht="15.75" thickBot="1">
      <c r="N293" s="3" t="s">
        <v>128</v>
      </c>
      <c r="O293" s="82">
        <v>61</v>
      </c>
      <c r="P293" s="85">
        <v>3601.76</v>
      </c>
      <c r="Q293" s="83" t="s">
        <v>14</v>
      </c>
      <c r="R293" s="83" t="s">
        <v>10</v>
      </c>
      <c r="S293" s="83" t="s">
        <v>10</v>
      </c>
      <c r="T293" s="82" t="s">
        <v>91</v>
      </c>
      <c r="U293" s="82" t="s">
        <v>21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>M988804</v>
      </c>
      <c r="AU293" s="11">
        <f t="shared" si="129"/>
        <v>61</v>
      </c>
      <c r="AV293" s="11">
        <f t="shared" si="130"/>
        <v>3601.76</v>
      </c>
      <c r="AW293" s="11" t="str">
        <f t="shared" si="131"/>
        <v>2019/9</v>
      </c>
      <c r="AX293" s="11" t="str">
        <f t="shared" si="132"/>
        <v>2019/9 Contribuciones Seg. Social</v>
      </c>
      <c r="AY293" s="11">
        <f t="shared" si="113"/>
        <v>150389.57999999999</v>
      </c>
      <c r="AZ293" s="11">
        <f t="shared" si="133"/>
        <v>2.3949531609836271E-2</v>
      </c>
      <c r="BA293" s="11" t="str">
        <f t="shared" si="115"/>
        <v>M988804 61</v>
      </c>
      <c r="BB293" s="11">
        <f>IFERROR(IF(AW293="","",VLOOKUP(AW293,SUSS!R:S,2,FALSE)),AY293*SUSS!$M$2)</f>
        <v>18046.749599999999</v>
      </c>
      <c r="BC293" s="11">
        <f t="shared" si="114"/>
        <v>432.21120000000008</v>
      </c>
    </row>
    <row r="294" spans="14:55" ht="15.75" thickBot="1">
      <c r="N294" s="3" t="s">
        <v>128</v>
      </c>
      <c r="O294" s="82">
        <v>62</v>
      </c>
      <c r="P294" s="85">
        <v>3601.76</v>
      </c>
      <c r="Q294" s="83" t="s">
        <v>14</v>
      </c>
      <c r="R294" s="83" t="s">
        <v>10</v>
      </c>
      <c r="S294" s="83" t="s">
        <v>10</v>
      </c>
      <c r="T294" s="82" t="s">
        <v>91</v>
      </c>
      <c r="U294" s="82" t="s">
        <v>21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>M988804</v>
      </c>
      <c r="AU294" s="11">
        <f t="shared" si="129"/>
        <v>62</v>
      </c>
      <c r="AV294" s="11">
        <f t="shared" si="130"/>
        <v>3601.76</v>
      </c>
      <c r="AW294" s="11" t="str">
        <f t="shared" si="131"/>
        <v>2019/9</v>
      </c>
      <c r="AX294" s="11" t="str">
        <f t="shared" si="132"/>
        <v>2019/9 Contribuciones Seg. Social</v>
      </c>
      <c r="AY294" s="11">
        <f t="shared" si="113"/>
        <v>150389.57999999999</v>
      </c>
      <c r="AZ294" s="11">
        <f t="shared" si="133"/>
        <v>2.3949531609836271E-2</v>
      </c>
      <c r="BA294" s="11" t="str">
        <f t="shared" si="115"/>
        <v>M988804 62</v>
      </c>
      <c r="BB294" s="11">
        <f>IFERROR(IF(AW294="","",VLOOKUP(AW294,SUSS!R:S,2,FALSE)),AY294*SUSS!$M$2)</f>
        <v>18046.749599999999</v>
      </c>
      <c r="BC294" s="11">
        <f t="shared" si="114"/>
        <v>432.21120000000008</v>
      </c>
    </row>
    <row r="295" spans="14:55" ht="15.75" thickBot="1">
      <c r="N295" s="3" t="s">
        <v>128</v>
      </c>
      <c r="O295" s="82">
        <v>63</v>
      </c>
      <c r="P295" s="85">
        <v>3601.76</v>
      </c>
      <c r="Q295" s="83" t="s">
        <v>14</v>
      </c>
      <c r="R295" s="83" t="s">
        <v>10</v>
      </c>
      <c r="S295" s="83" t="s">
        <v>10</v>
      </c>
      <c r="T295" s="82" t="s">
        <v>91</v>
      </c>
      <c r="U295" s="82" t="s">
        <v>21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>M988804</v>
      </c>
      <c r="AU295" s="11">
        <f t="shared" si="129"/>
        <v>63</v>
      </c>
      <c r="AV295" s="11">
        <f t="shared" si="130"/>
        <v>3601.76</v>
      </c>
      <c r="AW295" s="11" t="str">
        <f t="shared" si="131"/>
        <v>2019/9</v>
      </c>
      <c r="AX295" s="11" t="str">
        <f t="shared" si="132"/>
        <v>2019/9 Contribuciones Seg. Social</v>
      </c>
      <c r="AY295" s="11">
        <f t="shared" si="113"/>
        <v>150389.57999999999</v>
      </c>
      <c r="AZ295" s="11">
        <f t="shared" si="133"/>
        <v>2.3949531609836271E-2</v>
      </c>
      <c r="BA295" s="11" t="str">
        <f t="shared" si="115"/>
        <v>M988804 63</v>
      </c>
      <c r="BB295" s="11">
        <f>IFERROR(IF(AW295="","",VLOOKUP(AW295,SUSS!R:S,2,FALSE)),AY295*SUSS!$M$2)</f>
        <v>18046.749599999999</v>
      </c>
      <c r="BC295" s="11">
        <f t="shared" si="114"/>
        <v>432.21120000000008</v>
      </c>
    </row>
    <row r="296" spans="14:55" ht="15.75" thickBot="1">
      <c r="N296" s="3" t="s">
        <v>128</v>
      </c>
      <c r="O296" s="82">
        <v>64</v>
      </c>
      <c r="P296" s="85">
        <v>3601.76</v>
      </c>
      <c r="Q296" s="83" t="s">
        <v>14</v>
      </c>
      <c r="R296" s="83" t="s">
        <v>10</v>
      </c>
      <c r="S296" s="83" t="s">
        <v>10</v>
      </c>
      <c r="T296" s="82" t="s">
        <v>91</v>
      </c>
      <c r="U296" s="82" t="s">
        <v>21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>M988804</v>
      </c>
      <c r="AU296" s="11">
        <f t="shared" si="129"/>
        <v>64</v>
      </c>
      <c r="AV296" s="11">
        <f t="shared" si="130"/>
        <v>3601.76</v>
      </c>
      <c r="AW296" s="11" t="str">
        <f t="shared" si="131"/>
        <v>2019/9</v>
      </c>
      <c r="AX296" s="11" t="str">
        <f t="shared" si="132"/>
        <v>2019/9 Contribuciones Seg. Social</v>
      </c>
      <c r="AY296" s="11">
        <f t="shared" si="113"/>
        <v>150389.57999999999</v>
      </c>
      <c r="AZ296" s="11">
        <f t="shared" si="133"/>
        <v>2.3949531609836271E-2</v>
      </c>
      <c r="BA296" s="11" t="str">
        <f t="shared" si="115"/>
        <v>M988804 64</v>
      </c>
      <c r="BB296" s="11">
        <f>IFERROR(IF(AW296="","",VLOOKUP(AW296,SUSS!R:S,2,FALSE)),AY296*SUSS!$M$2)</f>
        <v>18046.749599999999</v>
      </c>
      <c r="BC296" s="11">
        <f t="shared" si="114"/>
        <v>432.21120000000008</v>
      </c>
    </row>
    <row r="297" spans="14:55" ht="15.75" thickBot="1">
      <c r="N297" s="3" t="s">
        <v>128</v>
      </c>
      <c r="O297" s="82">
        <v>65</v>
      </c>
      <c r="P297" s="85">
        <v>2397.96</v>
      </c>
      <c r="Q297" s="83" t="s">
        <v>14</v>
      </c>
      <c r="R297" s="83" t="s">
        <v>10</v>
      </c>
      <c r="S297" s="83" t="s">
        <v>10</v>
      </c>
      <c r="T297" s="82" t="s">
        <v>91</v>
      </c>
      <c r="U297" s="82" t="s">
        <v>21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>M988804</v>
      </c>
      <c r="AU297" s="11">
        <f t="shared" si="129"/>
        <v>65</v>
      </c>
      <c r="AV297" s="11">
        <f t="shared" si="130"/>
        <v>2397.96</v>
      </c>
      <c r="AW297" s="11" t="str">
        <f t="shared" si="131"/>
        <v>2019/9</v>
      </c>
      <c r="AX297" s="11" t="str">
        <f t="shared" si="132"/>
        <v>2019/9 Contribuciones Seg. Social</v>
      </c>
      <c r="AY297" s="11">
        <f t="shared" si="113"/>
        <v>150389.57999999999</v>
      </c>
      <c r="AZ297" s="11">
        <f t="shared" si="133"/>
        <v>1.5944987678002693E-2</v>
      </c>
      <c r="BA297" s="11" t="str">
        <f t="shared" si="115"/>
        <v>M988804 65</v>
      </c>
      <c r="BB297" s="11">
        <f>IFERROR(IF(AW297="","",VLOOKUP(AW297,SUSS!R:S,2,FALSE)),AY297*SUSS!$M$2)</f>
        <v>18046.749599999999</v>
      </c>
      <c r="BC297" s="11">
        <f t="shared" si="114"/>
        <v>287.7552</v>
      </c>
    </row>
    <row r="298" spans="14:55" ht="15.75" thickBot="1">
      <c r="N298" s="3" t="s">
        <v>128</v>
      </c>
      <c r="O298" s="82">
        <v>65</v>
      </c>
      <c r="P298" s="85">
        <v>1203.8</v>
      </c>
      <c r="Q298" s="83" t="s">
        <v>14</v>
      </c>
      <c r="R298" s="83" t="s">
        <v>10</v>
      </c>
      <c r="S298" s="83" t="s">
        <v>11</v>
      </c>
      <c r="T298" s="82" t="s">
        <v>91</v>
      </c>
      <c r="U298" s="82" t="s">
        <v>21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>M988804</v>
      </c>
      <c r="AU298" s="11">
        <f t="shared" si="129"/>
        <v>65</v>
      </c>
      <c r="AV298" s="11">
        <f t="shared" si="130"/>
        <v>1203.8</v>
      </c>
      <c r="AW298" s="11" t="str">
        <f t="shared" si="131"/>
        <v>2019/9</v>
      </c>
      <c r="AX298" s="11" t="str">
        <f t="shared" si="132"/>
        <v>2019/9 Contribuciones Seg. Social</v>
      </c>
      <c r="AY298" s="11">
        <f t="shared" si="113"/>
        <v>150389.57999999999</v>
      </c>
      <c r="AZ298" s="11">
        <f t="shared" si="133"/>
        <v>8.004543931833575E-3</v>
      </c>
      <c r="BA298" s="11" t="str">
        <f t="shared" si="115"/>
        <v>M988804 65</v>
      </c>
      <c r="BB298" s="11">
        <f>IFERROR(IF(AW298="","",VLOOKUP(AW298,SUSS!R:S,2,FALSE)),AY298*SUSS!$M$2)</f>
        <v>18046.749599999999</v>
      </c>
      <c r="BC298" s="11">
        <f t="shared" si="114"/>
        <v>144.45599999999999</v>
      </c>
    </row>
    <row r="299" spans="14:55" ht="15.75" thickBot="1">
      <c r="N299" s="3" t="s">
        <v>128</v>
      </c>
      <c r="O299" s="82">
        <v>66</v>
      </c>
      <c r="P299" s="85">
        <v>3601.76</v>
      </c>
      <c r="Q299" s="83" t="s">
        <v>14</v>
      </c>
      <c r="R299" s="83" t="s">
        <v>10</v>
      </c>
      <c r="S299" s="83" t="s">
        <v>11</v>
      </c>
      <c r="T299" s="82" t="s">
        <v>91</v>
      </c>
      <c r="U299" s="82" t="s">
        <v>21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>M988804</v>
      </c>
      <c r="AU299" s="11">
        <f t="shared" si="129"/>
        <v>66</v>
      </c>
      <c r="AV299" s="11">
        <f t="shared" si="130"/>
        <v>3601.76</v>
      </c>
      <c r="AW299" s="11" t="str">
        <f t="shared" si="131"/>
        <v>2019/9</v>
      </c>
      <c r="AX299" s="11" t="str">
        <f t="shared" si="132"/>
        <v>2019/9 Contribuciones Seg. Social</v>
      </c>
      <c r="AY299" s="11">
        <f t="shared" si="113"/>
        <v>150389.57999999999</v>
      </c>
      <c r="AZ299" s="11">
        <f t="shared" si="133"/>
        <v>2.3949531609836271E-2</v>
      </c>
      <c r="BA299" s="11" t="str">
        <f t="shared" si="115"/>
        <v>M988804 66</v>
      </c>
      <c r="BB299" s="11">
        <f>IFERROR(IF(AW299="","",VLOOKUP(AW299,SUSS!R:S,2,FALSE)),AY299*SUSS!$M$2)</f>
        <v>18046.749599999999</v>
      </c>
      <c r="BC299" s="11">
        <f t="shared" si="114"/>
        <v>432.21120000000008</v>
      </c>
    </row>
    <row r="300" spans="14:55" ht="15.75" thickBot="1">
      <c r="N300" s="3" t="s">
        <v>128</v>
      </c>
      <c r="O300" s="82">
        <v>67</v>
      </c>
      <c r="P300" s="85">
        <v>2695.18</v>
      </c>
      <c r="Q300" s="83" t="s">
        <v>14</v>
      </c>
      <c r="R300" s="83" t="s">
        <v>10</v>
      </c>
      <c r="S300" s="83" t="s">
        <v>11</v>
      </c>
      <c r="T300" s="82" t="s">
        <v>91</v>
      </c>
      <c r="U300" s="82" t="s">
        <v>21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>M988804</v>
      </c>
      <c r="AU300" s="11">
        <f t="shared" si="129"/>
        <v>67</v>
      </c>
      <c r="AV300" s="11">
        <f t="shared" si="130"/>
        <v>2695.18</v>
      </c>
      <c r="AW300" s="11" t="str">
        <f t="shared" si="131"/>
        <v>2019/9</v>
      </c>
      <c r="AX300" s="11" t="str">
        <f t="shared" si="132"/>
        <v>2019/9 Contribuciones Seg. Social</v>
      </c>
      <c r="AY300" s="11">
        <f t="shared" si="113"/>
        <v>150389.57999999999</v>
      </c>
      <c r="AZ300" s="11">
        <f t="shared" si="133"/>
        <v>1.7921321410698802E-2</v>
      </c>
      <c r="BA300" s="11" t="str">
        <f t="shared" si="115"/>
        <v>M988804 67</v>
      </c>
      <c r="BB300" s="11">
        <f>IFERROR(IF(AW300="","",VLOOKUP(AW300,SUSS!R:S,2,FALSE)),AY300*SUSS!$M$2)</f>
        <v>18046.749599999999</v>
      </c>
      <c r="BC300" s="11">
        <f t="shared" si="114"/>
        <v>323.42160000000001</v>
      </c>
    </row>
    <row r="301" spans="14:55" ht="15.75" thickBot="1">
      <c r="N301" s="3" t="s">
        <v>128</v>
      </c>
      <c r="O301" s="82">
        <v>67</v>
      </c>
      <c r="P301" s="86">
        <v>906.58</v>
      </c>
      <c r="Q301" s="83" t="s">
        <v>14</v>
      </c>
      <c r="R301" s="83" t="s">
        <v>10</v>
      </c>
      <c r="S301" s="83" t="s">
        <v>10</v>
      </c>
      <c r="T301" s="82" t="s">
        <v>92</v>
      </c>
      <c r="U301" s="82" t="s">
        <v>21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>M988804</v>
      </c>
      <c r="AU301" s="11">
        <f t="shared" si="129"/>
        <v>67</v>
      </c>
      <c r="AV301" s="11">
        <f t="shared" si="130"/>
        <v>906.58</v>
      </c>
      <c r="AW301" s="11" t="str">
        <f t="shared" si="131"/>
        <v>2019/10</v>
      </c>
      <c r="AX301" s="11" t="str">
        <f t="shared" si="132"/>
        <v>2019/10 Contribuciones Seg. Social</v>
      </c>
      <c r="AY301" s="11">
        <f t="shared" si="113"/>
        <v>174363.61</v>
      </c>
      <c r="AZ301" s="11">
        <f t="shared" si="133"/>
        <v>5.1993647068903888E-3</v>
      </c>
      <c r="BA301" s="11" t="str">
        <f t="shared" si="115"/>
        <v>M988804 67</v>
      </c>
      <c r="BB301" s="11">
        <f>IFERROR(IF(AW301="","",VLOOKUP(AW301,SUSS!R:S,2,FALSE)),AY301*SUSS!$M$2)</f>
        <v>20923.633199999997</v>
      </c>
      <c r="BC301" s="11">
        <f t="shared" si="114"/>
        <v>108.78959999999999</v>
      </c>
    </row>
    <row r="302" spans="14:55" ht="15.75" thickBot="1">
      <c r="N302" s="3" t="s">
        <v>128</v>
      </c>
      <c r="O302" s="82">
        <v>68</v>
      </c>
      <c r="P302" s="85">
        <v>3601.76</v>
      </c>
      <c r="Q302" s="83" t="s">
        <v>14</v>
      </c>
      <c r="R302" s="83" t="s">
        <v>10</v>
      </c>
      <c r="S302" s="83" t="s">
        <v>10</v>
      </c>
      <c r="T302" s="82" t="s">
        <v>92</v>
      </c>
      <c r="U302" s="82" t="s">
        <v>21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>M988804</v>
      </c>
      <c r="AU302" s="11">
        <f t="shared" si="129"/>
        <v>68</v>
      </c>
      <c r="AV302" s="11">
        <f t="shared" si="130"/>
        <v>3601.76</v>
      </c>
      <c r="AW302" s="11" t="str">
        <f t="shared" si="131"/>
        <v>2019/10</v>
      </c>
      <c r="AX302" s="11" t="str">
        <f t="shared" si="132"/>
        <v>2019/10 Contribuciones Seg. Social</v>
      </c>
      <c r="AY302" s="11">
        <f t="shared" si="113"/>
        <v>174363.61</v>
      </c>
      <c r="AZ302" s="11">
        <f t="shared" si="133"/>
        <v>2.0656603748912979E-2</v>
      </c>
      <c r="BA302" s="11" t="str">
        <f t="shared" si="115"/>
        <v>M988804 68</v>
      </c>
      <c r="BB302" s="11">
        <f>IFERROR(IF(AW302="","",VLOOKUP(AW302,SUSS!R:S,2,FALSE)),AY302*SUSS!$M$2)</f>
        <v>20923.633199999997</v>
      </c>
      <c r="BC302" s="11">
        <f t="shared" si="114"/>
        <v>432.21120000000002</v>
      </c>
    </row>
    <row r="303" spans="14:55" ht="15.75" thickBot="1">
      <c r="N303" s="3" t="s">
        <v>128</v>
      </c>
      <c r="O303" s="82">
        <v>69</v>
      </c>
      <c r="P303" s="85">
        <v>3601.76</v>
      </c>
      <c r="Q303" s="83" t="s">
        <v>14</v>
      </c>
      <c r="R303" s="83" t="s">
        <v>10</v>
      </c>
      <c r="S303" s="83" t="s">
        <v>10</v>
      </c>
      <c r="T303" s="82" t="s">
        <v>92</v>
      </c>
      <c r="U303" s="82" t="s">
        <v>21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>M988804</v>
      </c>
      <c r="AU303" s="11">
        <f t="shared" si="129"/>
        <v>69</v>
      </c>
      <c r="AV303" s="11">
        <f t="shared" si="130"/>
        <v>3601.76</v>
      </c>
      <c r="AW303" s="11" t="str">
        <f t="shared" si="131"/>
        <v>2019/10</v>
      </c>
      <c r="AX303" s="11" t="str">
        <f t="shared" si="132"/>
        <v>2019/10 Contribuciones Seg. Social</v>
      </c>
      <c r="AY303" s="11">
        <f t="shared" si="113"/>
        <v>174363.61</v>
      </c>
      <c r="AZ303" s="11">
        <f t="shared" si="133"/>
        <v>2.0656603748912979E-2</v>
      </c>
      <c r="BA303" s="11" t="str">
        <f t="shared" si="115"/>
        <v>M988804 69</v>
      </c>
      <c r="BB303" s="11">
        <f>IFERROR(IF(AW303="","",VLOOKUP(AW303,SUSS!R:S,2,FALSE)),AY303*SUSS!$M$2)</f>
        <v>20923.633199999997</v>
      </c>
      <c r="BC303" s="11">
        <f t="shared" si="114"/>
        <v>432.21120000000002</v>
      </c>
    </row>
    <row r="304" spans="14:55" ht="15.75" thickBot="1">
      <c r="N304" s="3" t="s">
        <v>128</v>
      </c>
      <c r="O304" s="82">
        <v>70</v>
      </c>
      <c r="P304" s="85">
        <v>3601.76</v>
      </c>
      <c r="Q304" s="83" t="s">
        <v>14</v>
      </c>
      <c r="R304" s="83" t="s">
        <v>10</v>
      </c>
      <c r="S304" s="83" t="s">
        <v>10</v>
      </c>
      <c r="T304" s="82" t="s">
        <v>92</v>
      </c>
      <c r="U304" s="82" t="s">
        <v>21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M988804</v>
      </c>
      <c r="AU304" s="11">
        <f t="shared" si="129"/>
        <v>70</v>
      </c>
      <c r="AV304" s="11">
        <f t="shared" si="130"/>
        <v>3601.76</v>
      </c>
      <c r="AW304" s="11" t="str">
        <f t="shared" si="131"/>
        <v>2019/10</v>
      </c>
      <c r="AX304" s="11" t="str">
        <f t="shared" si="132"/>
        <v>2019/10 Contribuciones Seg. Social</v>
      </c>
      <c r="AY304" s="11">
        <f t="shared" si="113"/>
        <v>174363.61</v>
      </c>
      <c r="AZ304" s="11">
        <f t="shared" si="133"/>
        <v>2.0656603748912979E-2</v>
      </c>
      <c r="BA304" s="11" t="str">
        <f t="shared" si="115"/>
        <v>M988804 70</v>
      </c>
      <c r="BB304" s="11">
        <f>IFERROR(IF(AW304="","",VLOOKUP(AW304,SUSS!R:S,2,FALSE)),AY304*SUSS!$M$2)</f>
        <v>20923.633199999997</v>
      </c>
      <c r="BC304" s="11">
        <f t="shared" si="114"/>
        <v>432.21120000000002</v>
      </c>
    </row>
    <row r="305" spans="14:55" ht="15.75" thickBot="1">
      <c r="N305" s="3" t="s">
        <v>128</v>
      </c>
      <c r="O305" s="82">
        <v>71</v>
      </c>
      <c r="P305" s="85">
        <v>3601.76</v>
      </c>
      <c r="Q305" s="83" t="s">
        <v>14</v>
      </c>
      <c r="R305" s="83" t="s">
        <v>10</v>
      </c>
      <c r="S305" s="83" t="s">
        <v>10</v>
      </c>
      <c r="T305" s="82" t="s">
        <v>92</v>
      </c>
      <c r="U305" s="82" t="s">
        <v>21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M988804</v>
      </c>
      <c r="AU305" s="11">
        <f t="shared" si="129"/>
        <v>71</v>
      </c>
      <c r="AV305" s="11">
        <f t="shared" si="130"/>
        <v>3601.76</v>
      </c>
      <c r="AW305" s="11" t="str">
        <f t="shared" si="131"/>
        <v>2019/10</v>
      </c>
      <c r="AX305" s="11" t="str">
        <f t="shared" si="132"/>
        <v>2019/10 Contribuciones Seg. Social</v>
      </c>
      <c r="AY305" s="11">
        <f t="shared" si="113"/>
        <v>174363.61</v>
      </c>
      <c r="AZ305" s="11">
        <f t="shared" si="133"/>
        <v>2.0656603748912979E-2</v>
      </c>
      <c r="BA305" s="11" t="str">
        <f t="shared" si="115"/>
        <v>M988804 71</v>
      </c>
      <c r="BB305" s="11">
        <f>IFERROR(IF(AW305="","",VLOOKUP(AW305,SUSS!R:S,2,FALSE)),AY305*SUSS!$M$2)</f>
        <v>20923.633199999997</v>
      </c>
      <c r="BC305" s="11">
        <f t="shared" si="114"/>
        <v>432.21120000000002</v>
      </c>
    </row>
    <row r="306" spans="14:55" ht="15.75" thickBot="1">
      <c r="N306" s="3" t="s">
        <v>128</v>
      </c>
      <c r="O306" s="82">
        <v>72</v>
      </c>
      <c r="P306" s="85">
        <v>3601.76</v>
      </c>
      <c r="Q306" s="83" t="s">
        <v>14</v>
      </c>
      <c r="R306" s="83" t="s">
        <v>10</v>
      </c>
      <c r="S306" s="83" t="s">
        <v>10</v>
      </c>
      <c r="T306" s="82" t="s">
        <v>92</v>
      </c>
      <c r="U306" s="82" t="s">
        <v>21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>M988804</v>
      </c>
      <c r="AU306" s="11">
        <f t="shared" si="129"/>
        <v>72</v>
      </c>
      <c r="AV306" s="11">
        <f t="shared" si="130"/>
        <v>3601.76</v>
      </c>
      <c r="AW306" s="11" t="str">
        <f t="shared" si="131"/>
        <v>2019/10</v>
      </c>
      <c r="AX306" s="11" t="str">
        <f t="shared" si="132"/>
        <v>2019/10 Contribuciones Seg. Social</v>
      </c>
      <c r="AY306" s="11">
        <f t="shared" si="113"/>
        <v>174363.61</v>
      </c>
      <c r="AZ306" s="11">
        <f t="shared" si="133"/>
        <v>2.0656603748912979E-2</v>
      </c>
      <c r="BA306" s="11" t="str">
        <f t="shared" si="115"/>
        <v>M988804 72</v>
      </c>
      <c r="BB306" s="11">
        <f>IFERROR(IF(AW306="","",VLOOKUP(AW306,SUSS!R:S,2,FALSE)),AY306*SUSS!$M$2)</f>
        <v>20923.633199999997</v>
      </c>
      <c r="BC306" s="11">
        <f t="shared" si="114"/>
        <v>432.21120000000002</v>
      </c>
    </row>
    <row r="307" spans="14:55" ht="15.75" thickBot="1">
      <c r="N307" s="3" t="s">
        <v>128</v>
      </c>
      <c r="O307" s="82">
        <v>73</v>
      </c>
      <c r="P307" s="85">
        <v>3601.76</v>
      </c>
      <c r="Q307" s="83" t="s">
        <v>14</v>
      </c>
      <c r="R307" s="83" t="s">
        <v>10</v>
      </c>
      <c r="S307" s="83" t="s">
        <v>10</v>
      </c>
      <c r="T307" s="82" t="s">
        <v>92</v>
      </c>
      <c r="U307" s="82" t="s">
        <v>21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>M988804</v>
      </c>
      <c r="AU307" s="11">
        <f t="shared" si="129"/>
        <v>73</v>
      </c>
      <c r="AV307" s="11">
        <f t="shared" si="130"/>
        <v>3601.76</v>
      </c>
      <c r="AW307" s="11" t="str">
        <f t="shared" si="131"/>
        <v>2019/10</v>
      </c>
      <c r="AX307" s="11" t="str">
        <f t="shared" si="132"/>
        <v>2019/10 Contribuciones Seg. Social</v>
      </c>
      <c r="AY307" s="11">
        <f t="shared" si="113"/>
        <v>174363.61</v>
      </c>
      <c r="AZ307" s="11">
        <f t="shared" si="133"/>
        <v>2.0656603748912979E-2</v>
      </c>
      <c r="BA307" s="11" t="str">
        <f t="shared" si="115"/>
        <v>M988804 73</v>
      </c>
      <c r="BB307" s="11">
        <f>IFERROR(IF(AW307="","",VLOOKUP(AW307,SUSS!R:S,2,FALSE)),AY307*SUSS!$M$2)</f>
        <v>20923.633199999997</v>
      </c>
      <c r="BC307" s="11">
        <f t="shared" si="114"/>
        <v>432.21120000000002</v>
      </c>
    </row>
    <row r="308" spans="14:55" ht="15.75" thickBot="1">
      <c r="N308" s="3" t="s">
        <v>128</v>
      </c>
      <c r="O308" s="82">
        <v>74</v>
      </c>
      <c r="P308" s="85">
        <v>3601.76</v>
      </c>
      <c r="Q308" s="83" t="s">
        <v>14</v>
      </c>
      <c r="R308" s="83" t="s">
        <v>10</v>
      </c>
      <c r="S308" s="83" t="s">
        <v>10</v>
      </c>
      <c r="T308" s="82" t="s">
        <v>92</v>
      </c>
      <c r="U308" s="82" t="s">
        <v>21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>M988804</v>
      </c>
      <c r="AU308" s="11">
        <f t="shared" si="129"/>
        <v>74</v>
      </c>
      <c r="AV308" s="11">
        <f t="shared" si="130"/>
        <v>3601.76</v>
      </c>
      <c r="AW308" s="11" t="str">
        <f t="shared" si="131"/>
        <v>2019/10</v>
      </c>
      <c r="AX308" s="11" t="str">
        <f t="shared" si="132"/>
        <v>2019/10 Contribuciones Seg. Social</v>
      </c>
      <c r="AY308" s="11">
        <f t="shared" si="113"/>
        <v>174363.61</v>
      </c>
      <c r="AZ308" s="11">
        <f t="shared" si="133"/>
        <v>2.0656603748912979E-2</v>
      </c>
      <c r="BA308" s="11" t="str">
        <f t="shared" si="115"/>
        <v>M988804 74</v>
      </c>
      <c r="BB308" s="11">
        <f>IFERROR(IF(AW308="","",VLOOKUP(AW308,SUSS!R:S,2,FALSE)),AY308*SUSS!$M$2)</f>
        <v>20923.633199999997</v>
      </c>
      <c r="BC308" s="11">
        <f t="shared" si="114"/>
        <v>432.21120000000002</v>
      </c>
    </row>
    <row r="309" spans="14:55" ht="15.75" thickBot="1">
      <c r="N309" s="3" t="s">
        <v>128</v>
      </c>
      <c r="O309" s="82">
        <v>75</v>
      </c>
      <c r="P309" s="85">
        <v>3601.76</v>
      </c>
      <c r="Q309" s="83" t="s">
        <v>14</v>
      </c>
      <c r="R309" s="83" t="s">
        <v>10</v>
      </c>
      <c r="S309" s="83" t="s">
        <v>10</v>
      </c>
      <c r="T309" s="82" t="s">
        <v>92</v>
      </c>
      <c r="U309" s="82" t="s">
        <v>21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>M988804</v>
      </c>
      <c r="AU309" s="11">
        <f t="shared" si="129"/>
        <v>75</v>
      </c>
      <c r="AV309" s="11">
        <f t="shared" si="130"/>
        <v>3601.76</v>
      </c>
      <c r="AW309" s="11" t="str">
        <f t="shared" si="131"/>
        <v>2019/10</v>
      </c>
      <c r="AX309" s="11" t="str">
        <f t="shared" si="132"/>
        <v>2019/10 Contribuciones Seg. Social</v>
      </c>
      <c r="AY309" s="11">
        <f t="shared" si="113"/>
        <v>174363.61</v>
      </c>
      <c r="AZ309" s="11">
        <f t="shared" si="133"/>
        <v>2.0656603748912979E-2</v>
      </c>
      <c r="BA309" s="11" t="str">
        <f t="shared" si="115"/>
        <v>M988804 75</v>
      </c>
      <c r="BB309" s="11">
        <f>IFERROR(IF(AW309="","",VLOOKUP(AW309,SUSS!R:S,2,FALSE)),AY309*SUSS!$M$2)</f>
        <v>20923.633199999997</v>
      </c>
      <c r="BC309" s="11">
        <f t="shared" si="114"/>
        <v>432.21120000000002</v>
      </c>
    </row>
    <row r="310" spans="14:55" ht="15.75" thickBot="1">
      <c r="N310" s="3" t="s">
        <v>128</v>
      </c>
      <c r="O310" s="82">
        <v>76</v>
      </c>
      <c r="P310" s="85">
        <v>3601.76</v>
      </c>
      <c r="Q310" s="83" t="s">
        <v>14</v>
      </c>
      <c r="R310" s="83" t="s">
        <v>10</v>
      </c>
      <c r="S310" s="83" t="s">
        <v>10</v>
      </c>
      <c r="T310" s="82" t="s">
        <v>92</v>
      </c>
      <c r="U310" s="82" t="s">
        <v>21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>M988804</v>
      </c>
      <c r="AU310" s="11">
        <f t="shared" si="129"/>
        <v>76</v>
      </c>
      <c r="AV310" s="11">
        <f t="shared" si="130"/>
        <v>3601.76</v>
      </c>
      <c r="AW310" s="11" t="str">
        <f t="shared" si="131"/>
        <v>2019/10</v>
      </c>
      <c r="AX310" s="11" t="str">
        <f t="shared" si="132"/>
        <v>2019/10 Contribuciones Seg. Social</v>
      </c>
      <c r="AY310" s="11">
        <f t="shared" si="113"/>
        <v>174363.61</v>
      </c>
      <c r="AZ310" s="11">
        <f t="shared" si="133"/>
        <v>2.0656603748912979E-2</v>
      </c>
      <c r="BA310" s="11" t="str">
        <f t="shared" si="115"/>
        <v>M988804 76</v>
      </c>
      <c r="BB310" s="11">
        <f>IFERROR(IF(AW310="","",VLOOKUP(AW310,SUSS!R:S,2,FALSE)),AY310*SUSS!$M$2)</f>
        <v>20923.633199999997</v>
      </c>
      <c r="BC310" s="11">
        <f t="shared" si="114"/>
        <v>432.21120000000002</v>
      </c>
    </row>
    <row r="311" spans="14:55" ht="15.75" thickBot="1">
      <c r="N311" s="3" t="s">
        <v>128</v>
      </c>
      <c r="O311" s="82">
        <v>77</v>
      </c>
      <c r="P311" s="85">
        <v>3601.76</v>
      </c>
      <c r="Q311" s="83" t="s">
        <v>14</v>
      </c>
      <c r="R311" s="83" t="s">
        <v>10</v>
      </c>
      <c r="S311" s="83" t="s">
        <v>10</v>
      </c>
      <c r="T311" s="82" t="s">
        <v>92</v>
      </c>
      <c r="U311" s="82" t="s">
        <v>21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>M988804</v>
      </c>
      <c r="AU311" s="11">
        <f t="shared" si="129"/>
        <v>77</v>
      </c>
      <c r="AV311" s="11">
        <f t="shared" si="130"/>
        <v>3601.76</v>
      </c>
      <c r="AW311" s="11" t="str">
        <f t="shared" si="131"/>
        <v>2019/10</v>
      </c>
      <c r="AX311" s="11" t="str">
        <f t="shared" si="132"/>
        <v>2019/10 Contribuciones Seg. Social</v>
      </c>
      <c r="AY311" s="11">
        <f t="shared" si="113"/>
        <v>174363.61</v>
      </c>
      <c r="AZ311" s="11">
        <f t="shared" si="133"/>
        <v>2.0656603748912979E-2</v>
      </c>
      <c r="BA311" s="11" t="str">
        <f t="shared" si="115"/>
        <v>M988804 77</v>
      </c>
      <c r="BB311" s="11">
        <f>IFERROR(IF(AW311="","",VLOOKUP(AW311,SUSS!R:S,2,FALSE)),AY311*SUSS!$M$2)</f>
        <v>20923.633199999997</v>
      </c>
      <c r="BC311" s="11">
        <f t="shared" si="114"/>
        <v>432.21120000000002</v>
      </c>
    </row>
    <row r="312" spans="14:55" ht="15.75" thickBot="1">
      <c r="N312" s="3" t="s">
        <v>128</v>
      </c>
      <c r="O312" s="82">
        <v>78</v>
      </c>
      <c r="P312" s="85">
        <v>3601.76</v>
      </c>
      <c r="Q312" s="83" t="s">
        <v>14</v>
      </c>
      <c r="R312" s="83" t="s">
        <v>10</v>
      </c>
      <c r="S312" s="83" t="s">
        <v>10</v>
      </c>
      <c r="T312" s="82" t="s">
        <v>92</v>
      </c>
      <c r="U312" s="82" t="s">
        <v>21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>M988804</v>
      </c>
      <c r="AU312" s="11">
        <f t="shared" si="129"/>
        <v>78</v>
      </c>
      <c r="AV312" s="11">
        <f t="shared" si="130"/>
        <v>3601.76</v>
      </c>
      <c r="AW312" s="11" t="str">
        <f t="shared" si="131"/>
        <v>2019/10</v>
      </c>
      <c r="AX312" s="11" t="str">
        <f t="shared" si="132"/>
        <v>2019/10 Contribuciones Seg. Social</v>
      </c>
      <c r="AY312" s="11">
        <f t="shared" si="113"/>
        <v>174363.61</v>
      </c>
      <c r="AZ312" s="11">
        <f t="shared" si="133"/>
        <v>2.0656603748912979E-2</v>
      </c>
      <c r="BA312" s="11" t="str">
        <f t="shared" si="115"/>
        <v>M988804 78</v>
      </c>
      <c r="BB312" s="11">
        <f>IFERROR(IF(AW312="","",VLOOKUP(AW312,SUSS!R:S,2,FALSE)),AY312*SUSS!$M$2)</f>
        <v>20923.633199999997</v>
      </c>
      <c r="BC312" s="11">
        <f t="shared" si="114"/>
        <v>432.21120000000002</v>
      </c>
    </row>
    <row r="313" spans="14:55" ht="15.75" thickBot="1">
      <c r="N313" s="3" t="s">
        <v>128</v>
      </c>
      <c r="O313" s="82">
        <v>79</v>
      </c>
      <c r="P313" s="85">
        <v>3601.76</v>
      </c>
      <c r="Q313" s="83" t="s">
        <v>14</v>
      </c>
      <c r="R313" s="83" t="s">
        <v>10</v>
      </c>
      <c r="S313" s="83" t="s">
        <v>10</v>
      </c>
      <c r="T313" s="82" t="s">
        <v>92</v>
      </c>
      <c r="U313" s="82" t="s">
        <v>21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>M988804</v>
      </c>
      <c r="AU313" s="11">
        <f t="shared" si="129"/>
        <v>79</v>
      </c>
      <c r="AV313" s="11">
        <f t="shared" si="130"/>
        <v>3601.76</v>
      </c>
      <c r="AW313" s="11" t="str">
        <f t="shared" si="131"/>
        <v>2019/10</v>
      </c>
      <c r="AX313" s="11" t="str">
        <f t="shared" si="132"/>
        <v>2019/10 Contribuciones Seg. Social</v>
      </c>
      <c r="AY313" s="11">
        <f t="shared" si="113"/>
        <v>174363.61</v>
      </c>
      <c r="AZ313" s="11">
        <f t="shared" si="133"/>
        <v>2.0656603748912979E-2</v>
      </c>
      <c r="BA313" s="11" t="str">
        <f t="shared" si="115"/>
        <v>M988804 79</v>
      </c>
      <c r="BB313" s="11">
        <f>IFERROR(IF(AW313="","",VLOOKUP(AW313,SUSS!R:S,2,FALSE)),AY313*SUSS!$M$2)</f>
        <v>20923.633199999997</v>
      </c>
      <c r="BC313" s="11">
        <f t="shared" si="114"/>
        <v>432.21120000000002</v>
      </c>
    </row>
    <row r="314" spans="14:55" ht="15.75" thickBot="1">
      <c r="N314" s="3" t="s">
        <v>128</v>
      </c>
      <c r="O314" s="82">
        <v>80</v>
      </c>
      <c r="P314" s="85">
        <v>3601.76</v>
      </c>
      <c r="Q314" s="83" t="s">
        <v>14</v>
      </c>
      <c r="R314" s="83" t="s">
        <v>10</v>
      </c>
      <c r="S314" s="83" t="s">
        <v>10</v>
      </c>
      <c r="T314" s="82" t="s">
        <v>92</v>
      </c>
      <c r="U314" s="82" t="s">
        <v>21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>M988804</v>
      </c>
      <c r="AU314" s="11">
        <f t="shared" si="129"/>
        <v>80</v>
      </c>
      <c r="AV314" s="11">
        <f t="shared" si="130"/>
        <v>3601.76</v>
      </c>
      <c r="AW314" s="11" t="str">
        <f t="shared" si="131"/>
        <v>2019/10</v>
      </c>
      <c r="AX314" s="11" t="str">
        <f t="shared" si="132"/>
        <v>2019/10 Contribuciones Seg. Social</v>
      </c>
      <c r="AY314" s="11">
        <f t="shared" si="113"/>
        <v>174363.61</v>
      </c>
      <c r="AZ314" s="11">
        <f t="shared" si="133"/>
        <v>2.0656603748912979E-2</v>
      </c>
      <c r="BA314" s="11" t="str">
        <f t="shared" si="115"/>
        <v>M988804 80</v>
      </c>
      <c r="BB314" s="11">
        <f>IFERROR(IF(AW314="","",VLOOKUP(AW314,SUSS!R:S,2,FALSE)),AY314*SUSS!$M$2)</f>
        <v>20923.633199999997</v>
      </c>
      <c r="BC314" s="11">
        <f t="shared" si="114"/>
        <v>432.21120000000002</v>
      </c>
    </row>
    <row r="315" spans="14:55" ht="15.75" thickBot="1">
      <c r="N315" s="3" t="s">
        <v>128</v>
      </c>
      <c r="O315" s="82">
        <v>81</v>
      </c>
      <c r="P315" s="85">
        <v>3601.76</v>
      </c>
      <c r="Q315" s="83" t="s">
        <v>14</v>
      </c>
      <c r="R315" s="83" t="s">
        <v>10</v>
      </c>
      <c r="S315" s="83" t="s">
        <v>10</v>
      </c>
      <c r="T315" s="82" t="s">
        <v>92</v>
      </c>
      <c r="U315" s="82" t="s">
        <v>21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>M988804</v>
      </c>
      <c r="AU315" s="11">
        <f t="shared" si="129"/>
        <v>81</v>
      </c>
      <c r="AV315" s="11">
        <f t="shared" si="130"/>
        <v>3601.76</v>
      </c>
      <c r="AW315" s="11" t="str">
        <f t="shared" si="131"/>
        <v>2019/10</v>
      </c>
      <c r="AX315" s="11" t="str">
        <f t="shared" si="132"/>
        <v>2019/10 Contribuciones Seg. Social</v>
      </c>
      <c r="AY315" s="11">
        <f t="shared" si="113"/>
        <v>174363.61</v>
      </c>
      <c r="AZ315" s="11">
        <f t="shared" si="133"/>
        <v>2.0656603748912979E-2</v>
      </c>
      <c r="BA315" s="11" t="str">
        <f t="shared" si="115"/>
        <v>M988804 81</v>
      </c>
      <c r="BB315" s="11">
        <f>IFERROR(IF(AW315="","",VLOOKUP(AW315,SUSS!R:S,2,FALSE)),AY315*SUSS!$M$2)</f>
        <v>20923.633199999997</v>
      </c>
      <c r="BC315" s="11">
        <f t="shared" si="114"/>
        <v>432.21120000000002</v>
      </c>
    </row>
    <row r="316" spans="14:55" ht="15.75" thickBot="1">
      <c r="N316" s="3" t="s">
        <v>128</v>
      </c>
      <c r="O316" s="82">
        <v>82</v>
      </c>
      <c r="P316" s="85">
        <v>3601.76</v>
      </c>
      <c r="Q316" s="83" t="s">
        <v>14</v>
      </c>
      <c r="R316" s="83" t="s">
        <v>10</v>
      </c>
      <c r="S316" s="83" t="s">
        <v>10</v>
      </c>
      <c r="T316" s="82" t="s">
        <v>92</v>
      </c>
      <c r="U316" s="82" t="s">
        <v>21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M988804</v>
      </c>
      <c r="AU316" s="11">
        <f t="shared" si="129"/>
        <v>82</v>
      </c>
      <c r="AV316" s="11">
        <f t="shared" si="130"/>
        <v>3601.76</v>
      </c>
      <c r="AW316" s="11" t="str">
        <f t="shared" si="131"/>
        <v>2019/10</v>
      </c>
      <c r="AX316" s="11" t="str">
        <f t="shared" si="132"/>
        <v>2019/10 Contribuciones Seg. Social</v>
      </c>
      <c r="AY316" s="11">
        <f t="shared" si="113"/>
        <v>174363.61</v>
      </c>
      <c r="AZ316" s="11">
        <f t="shared" si="133"/>
        <v>2.0656603748912979E-2</v>
      </c>
      <c r="BA316" s="11" t="str">
        <f t="shared" si="115"/>
        <v>M988804 82</v>
      </c>
      <c r="BB316" s="11">
        <f>IFERROR(IF(AW316="","",VLOOKUP(AW316,SUSS!R:S,2,FALSE)),AY316*SUSS!$M$2)</f>
        <v>20923.633199999997</v>
      </c>
      <c r="BC316" s="11">
        <f t="shared" si="114"/>
        <v>432.21120000000002</v>
      </c>
    </row>
    <row r="317" spans="14:55" ht="15.75" thickBot="1">
      <c r="N317" s="3" t="s">
        <v>128</v>
      </c>
      <c r="O317" s="82">
        <v>83</v>
      </c>
      <c r="P317" s="85">
        <v>3601.76</v>
      </c>
      <c r="Q317" s="83" t="s">
        <v>14</v>
      </c>
      <c r="R317" s="83" t="s">
        <v>10</v>
      </c>
      <c r="S317" s="83" t="s">
        <v>10</v>
      </c>
      <c r="T317" s="82" t="s">
        <v>92</v>
      </c>
      <c r="U317" s="82" t="s">
        <v>21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M988804</v>
      </c>
      <c r="AU317" s="11">
        <f t="shared" si="129"/>
        <v>83</v>
      </c>
      <c r="AV317" s="11">
        <f t="shared" si="130"/>
        <v>3601.76</v>
      </c>
      <c r="AW317" s="11" t="str">
        <f t="shared" si="131"/>
        <v>2019/10</v>
      </c>
      <c r="AX317" s="11" t="str">
        <f t="shared" si="132"/>
        <v>2019/10 Contribuciones Seg. Social</v>
      </c>
      <c r="AY317" s="11">
        <f t="shared" si="113"/>
        <v>174363.61</v>
      </c>
      <c r="AZ317" s="11">
        <f t="shared" si="133"/>
        <v>2.0656603748912979E-2</v>
      </c>
      <c r="BA317" s="11" t="str">
        <f t="shared" si="115"/>
        <v>M988804 83</v>
      </c>
      <c r="BB317" s="11">
        <f>IFERROR(IF(AW317="","",VLOOKUP(AW317,SUSS!R:S,2,FALSE)),AY317*SUSS!$M$2)</f>
        <v>20923.633199999997</v>
      </c>
      <c r="BC317" s="11">
        <f t="shared" si="114"/>
        <v>432.21120000000002</v>
      </c>
    </row>
    <row r="318" spans="14:55" ht="15.75" thickBot="1">
      <c r="N318" s="3" t="s">
        <v>128</v>
      </c>
      <c r="O318" s="82">
        <v>84</v>
      </c>
      <c r="P318" s="85">
        <v>3601.76</v>
      </c>
      <c r="Q318" s="83" t="s">
        <v>14</v>
      </c>
      <c r="R318" s="83" t="s">
        <v>10</v>
      </c>
      <c r="S318" s="83" t="s">
        <v>10</v>
      </c>
      <c r="T318" s="82" t="s">
        <v>92</v>
      </c>
      <c r="U318" s="82" t="s">
        <v>21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M988804</v>
      </c>
      <c r="AU318" s="11">
        <f t="shared" si="129"/>
        <v>84</v>
      </c>
      <c r="AV318" s="11">
        <f t="shared" si="130"/>
        <v>3601.76</v>
      </c>
      <c r="AW318" s="11" t="str">
        <f t="shared" si="131"/>
        <v>2019/10</v>
      </c>
      <c r="AX318" s="11" t="str">
        <f t="shared" si="132"/>
        <v>2019/10 Contribuciones Seg. Social</v>
      </c>
      <c r="AY318" s="11">
        <f t="shared" si="113"/>
        <v>174363.61</v>
      </c>
      <c r="AZ318" s="11">
        <f t="shared" si="133"/>
        <v>2.0656603748912979E-2</v>
      </c>
      <c r="BA318" s="11" t="str">
        <f t="shared" si="115"/>
        <v>M988804 84</v>
      </c>
      <c r="BB318" s="11">
        <f>IFERROR(IF(AW318="","",VLOOKUP(AW318,SUSS!R:S,2,FALSE)),AY318*SUSS!$M$2)</f>
        <v>20923.633199999997</v>
      </c>
      <c r="BC318" s="11">
        <f t="shared" si="114"/>
        <v>432.21120000000002</v>
      </c>
    </row>
    <row r="319" spans="14:55" ht="15.75" thickBot="1">
      <c r="N319" s="3" t="s">
        <v>128</v>
      </c>
      <c r="O319" s="82">
        <v>85</v>
      </c>
      <c r="P319" s="85">
        <v>3601.76</v>
      </c>
      <c r="Q319" s="83" t="s">
        <v>14</v>
      </c>
      <c r="R319" s="83" t="s">
        <v>10</v>
      </c>
      <c r="S319" s="83" t="s">
        <v>10</v>
      </c>
      <c r="T319" s="82" t="s">
        <v>92</v>
      </c>
      <c r="U319" s="82" t="s">
        <v>21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M988804</v>
      </c>
      <c r="AU319" s="11">
        <f t="shared" si="129"/>
        <v>85</v>
      </c>
      <c r="AV319" s="11">
        <f t="shared" si="130"/>
        <v>3601.76</v>
      </c>
      <c r="AW319" s="11" t="str">
        <f t="shared" si="131"/>
        <v>2019/10</v>
      </c>
      <c r="AX319" s="11" t="str">
        <f t="shared" si="132"/>
        <v>2019/10 Contribuciones Seg. Social</v>
      </c>
      <c r="AY319" s="11">
        <f t="shared" si="113"/>
        <v>174363.61</v>
      </c>
      <c r="AZ319" s="11">
        <f t="shared" si="133"/>
        <v>2.0656603748912979E-2</v>
      </c>
      <c r="BA319" s="11" t="str">
        <f t="shared" si="115"/>
        <v>M988804 85</v>
      </c>
      <c r="BB319" s="11">
        <f>IFERROR(IF(AW319="","",VLOOKUP(AW319,SUSS!R:S,2,FALSE)),AY319*SUSS!$M$2)</f>
        <v>20923.633199999997</v>
      </c>
      <c r="BC319" s="11">
        <f t="shared" si="114"/>
        <v>432.21120000000002</v>
      </c>
    </row>
    <row r="320" spans="14:55" ht="15.75" thickBot="1">
      <c r="N320" s="3" t="s">
        <v>128</v>
      </c>
      <c r="O320" s="82">
        <v>86</v>
      </c>
      <c r="P320" s="85">
        <v>3601.76</v>
      </c>
      <c r="Q320" s="83" t="s">
        <v>14</v>
      </c>
      <c r="R320" s="83" t="s">
        <v>10</v>
      </c>
      <c r="S320" s="83" t="s">
        <v>10</v>
      </c>
      <c r="T320" s="82" t="s">
        <v>92</v>
      </c>
      <c r="U320" s="82" t="s">
        <v>21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>M988804</v>
      </c>
      <c r="AU320" s="11">
        <f t="shared" si="129"/>
        <v>86</v>
      </c>
      <c r="AV320" s="11">
        <f t="shared" si="130"/>
        <v>3601.76</v>
      </c>
      <c r="AW320" s="11" t="str">
        <f t="shared" si="131"/>
        <v>2019/10</v>
      </c>
      <c r="AX320" s="11" t="str">
        <f t="shared" si="132"/>
        <v>2019/10 Contribuciones Seg. Social</v>
      </c>
      <c r="AY320" s="11">
        <f t="shared" si="113"/>
        <v>174363.61</v>
      </c>
      <c r="AZ320" s="11">
        <f t="shared" si="133"/>
        <v>2.0656603748912979E-2</v>
      </c>
      <c r="BA320" s="11" t="str">
        <f t="shared" si="115"/>
        <v>M988804 86</v>
      </c>
      <c r="BB320" s="11">
        <f>IFERROR(IF(AW320="","",VLOOKUP(AW320,SUSS!R:S,2,FALSE)),AY320*SUSS!$M$2)</f>
        <v>20923.633199999997</v>
      </c>
      <c r="BC320" s="11">
        <f t="shared" si="114"/>
        <v>432.21120000000002</v>
      </c>
    </row>
    <row r="321" spans="14:55" ht="15.75" thickBot="1">
      <c r="N321" s="3" t="s">
        <v>128</v>
      </c>
      <c r="O321" s="82">
        <v>87</v>
      </c>
      <c r="P321" s="85">
        <v>3601.76</v>
      </c>
      <c r="Q321" s="83" t="s">
        <v>14</v>
      </c>
      <c r="R321" s="83" t="s">
        <v>10</v>
      </c>
      <c r="S321" s="83" t="s">
        <v>10</v>
      </c>
      <c r="T321" s="82" t="s">
        <v>92</v>
      </c>
      <c r="U321" s="82" t="s">
        <v>21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>M988804</v>
      </c>
      <c r="AU321" s="11">
        <f t="shared" si="129"/>
        <v>87</v>
      </c>
      <c r="AV321" s="11">
        <f t="shared" si="130"/>
        <v>3601.76</v>
      </c>
      <c r="AW321" s="11" t="str">
        <f t="shared" si="131"/>
        <v>2019/10</v>
      </c>
      <c r="AX321" s="11" t="str">
        <f t="shared" si="132"/>
        <v>2019/10 Contribuciones Seg. Social</v>
      </c>
      <c r="AY321" s="11">
        <f t="shared" si="113"/>
        <v>174363.61</v>
      </c>
      <c r="AZ321" s="11">
        <f t="shared" si="133"/>
        <v>2.0656603748912979E-2</v>
      </c>
      <c r="BA321" s="11" t="str">
        <f t="shared" si="115"/>
        <v>M988804 87</v>
      </c>
      <c r="BB321" s="11">
        <f>IFERROR(IF(AW321="","",VLOOKUP(AW321,SUSS!R:S,2,FALSE)),AY321*SUSS!$M$2)</f>
        <v>20923.633199999997</v>
      </c>
      <c r="BC321" s="11">
        <f t="shared" si="114"/>
        <v>432.21120000000002</v>
      </c>
    </row>
    <row r="322" spans="14:55" ht="15.75" thickBot="1">
      <c r="N322" s="3" t="s">
        <v>128</v>
      </c>
      <c r="O322" s="82">
        <v>88</v>
      </c>
      <c r="P322" s="85">
        <v>3601.76</v>
      </c>
      <c r="Q322" s="83" t="s">
        <v>14</v>
      </c>
      <c r="R322" s="83" t="s">
        <v>10</v>
      </c>
      <c r="S322" s="83" t="s">
        <v>10</v>
      </c>
      <c r="T322" s="82" t="s">
        <v>92</v>
      </c>
      <c r="U322" s="82" t="s">
        <v>21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>M988804</v>
      </c>
      <c r="AU322" s="11">
        <f t="shared" si="129"/>
        <v>88</v>
      </c>
      <c r="AV322" s="11">
        <f t="shared" si="130"/>
        <v>3601.76</v>
      </c>
      <c r="AW322" s="11" t="str">
        <f t="shared" si="131"/>
        <v>2019/10</v>
      </c>
      <c r="AX322" s="11" t="str">
        <f t="shared" si="132"/>
        <v>2019/10 Contribuciones Seg. Social</v>
      </c>
      <c r="AY322" s="11">
        <f t="shared" si="113"/>
        <v>174363.61</v>
      </c>
      <c r="AZ322" s="11">
        <f t="shared" si="133"/>
        <v>2.0656603748912979E-2</v>
      </c>
      <c r="BA322" s="11" t="str">
        <f t="shared" si="115"/>
        <v>M988804 88</v>
      </c>
      <c r="BB322" s="11">
        <f>IFERROR(IF(AW322="","",VLOOKUP(AW322,SUSS!R:S,2,FALSE)),AY322*SUSS!$M$2)</f>
        <v>20923.633199999997</v>
      </c>
      <c r="BC322" s="11">
        <f t="shared" si="114"/>
        <v>432.21120000000002</v>
      </c>
    </row>
    <row r="323" spans="14:55" ht="15.75" thickBot="1">
      <c r="N323" s="3" t="s">
        <v>128</v>
      </c>
      <c r="O323" s="82">
        <v>89</v>
      </c>
      <c r="P323" s="85">
        <v>3601.76</v>
      </c>
      <c r="Q323" s="83" t="s">
        <v>14</v>
      </c>
      <c r="R323" s="83" t="s">
        <v>10</v>
      </c>
      <c r="S323" s="83" t="s">
        <v>10</v>
      </c>
      <c r="T323" s="82" t="s">
        <v>92</v>
      </c>
      <c r="U323" s="82" t="s">
        <v>21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>M988804</v>
      </c>
      <c r="AU323" s="11">
        <f t="shared" si="129"/>
        <v>89</v>
      </c>
      <c r="AV323" s="11">
        <f t="shared" si="130"/>
        <v>3601.76</v>
      </c>
      <c r="AW323" s="11" t="str">
        <f t="shared" si="131"/>
        <v>2019/10</v>
      </c>
      <c r="AX323" s="11" t="str">
        <f t="shared" si="132"/>
        <v>2019/10 Contribuciones Seg. Social</v>
      </c>
      <c r="AY323" s="11">
        <f t="shared" si="113"/>
        <v>174363.61</v>
      </c>
      <c r="AZ323" s="11">
        <f t="shared" si="133"/>
        <v>2.0656603748912979E-2</v>
      </c>
      <c r="BA323" s="11" t="str">
        <f t="shared" si="115"/>
        <v>M988804 89</v>
      </c>
      <c r="BB323" s="11">
        <f>IFERROR(IF(AW323="","",VLOOKUP(AW323,SUSS!R:S,2,FALSE)),AY323*SUSS!$M$2)</f>
        <v>20923.633199999997</v>
      </c>
      <c r="BC323" s="11">
        <f t="shared" si="114"/>
        <v>432.21120000000002</v>
      </c>
    </row>
    <row r="324" spans="14:55" ht="15.75" thickBot="1">
      <c r="N324" s="3" t="s">
        <v>128</v>
      </c>
      <c r="O324" s="82">
        <v>90</v>
      </c>
      <c r="P324" s="85">
        <v>3601.76</v>
      </c>
      <c r="Q324" s="83" t="s">
        <v>14</v>
      </c>
      <c r="R324" s="83" t="s">
        <v>10</v>
      </c>
      <c r="S324" s="83" t="s">
        <v>10</v>
      </c>
      <c r="T324" s="82" t="s">
        <v>92</v>
      </c>
      <c r="U324" s="82" t="s">
        <v>21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>M988804</v>
      </c>
      <c r="AU324" s="11">
        <f t="shared" si="129"/>
        <v>90</v>
      </c>
      <c r="AV324" s="11">
        <f t="shared" si="130"/>
        <v>3601.76</v>
      </c>
      <c r="AW324" s="11" t="str">
        <f t="shared" si="131"/>
        <v>2019/10</v>
      </c>
      <c r="AX324" s="11" t="str">
        <f t="shared" si="132"/>
        <v>2019/10 Contribuciones Seg. Social</v>
      </c>
      <c r="AY324" s="11">
        <f t="shared" ref="AY324:AY387" si="134">VLOOKUP(AX324,AO:AP,2,FALSE)</f>
        <v>174363.61</v>
      </c>
      <c r="AZ324" s="11">
        <f t="shared" si="133"/>
        <v>2.0656603748912979E-2</v>
      </c>
      <c r="BA324" s="11" t="str">
        <f t="shared" si="115"/>
        <v>M988804 90</v>
      </c>
      <c r="BB324" s="11">
        <f>IFERROR(IF(AW324="","",VLOOKUP(AW324,SUSS!R:S,2,FALSE)),AY324*SUSS!$M$2)</f>
        <v>20923.633199999997</v>
      </c>
      <c r="BC324" s="11">
        <f t="shared" si="114"/>
        <v>432.21120000000002</v>
      </c>
    </row>
    <row r="325" spans="14:55" ht="15.75" thickBot="1">
      <c r="N325" s="3" t="s">
        <v>128</v>
      </c>
      <c r="O325" s="82">
        <v>91</v>
      </c>
      <c r="P325" s="85">
        <v>3601.76</v>
      </c>
      <c r="Q325" s="83" t="s">
        <v>14</v>
      </c>
      <c r="R325" s="83" t="s">
        <v>10</v>
      </c>
      <c r="S325" s="83" t="s">
        <v>10</v>
      </c>
      <c r="T325" s="82" t="s">
        <v>92</v>
      </c>
      <c r="U325" s="82" t="s">
        <v>21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>M988804</v>
      </c>
      <c r="AU325" s="11">
        <f t="shared" si="129"/>
        <v>91</v>
      </c>
      <c r="AV325" s="11">
        <f t="shared" si="130"/>
        <v>3601.76</v>
      </c>
      <c r="AW325" s="11" t="str">
        <f t="shared" si="131"/>
        <v>2019/10</v>
      </c>
      <c r="AX325" s="11" t="str">
        <f t="shared" si="132"/>
        <v>2019/10 Contribuciones Seg. Social</v>
      </c>
      <c r="AY325" s="11">
        <f t="shared" si="134"/>
        <v>174363.61</v>
      </c>
      <c r="AZ325" s="11">
        <f t="shared" si="133"/>
        <v>2.0656603748912979E-2</v>
      </c>
      <c r="BA325" s="11" t="str">
        <f t="shared" si="115"/>
        <v>M988804 91</v>
      </c>
      <c r="BB325" s="11">
        <f>IFERROR(IF(AW325="","",VLOOKUP(AW325,SUSS!R:S,2,FALSE)),AY325*SUSS!$M$2)</f>
        <v>20923.633199999997</v>
      </c>
      <c r="BC325" s="11">
        <f t="shared" ref="BC325:BC388" si="135">IFERROR(IF(BB325&lt;&gt;"",AZ325*BB325,""),"VER")</f>
        <v>432.21120000000002</v>
      </c>
    </row>
    <row r="326" spans="14:55" ht="15.75" thickBot="1">
      <c r="N326" s="3" t="s">
        <v>128</v>
      </c>
      <c r="O326" s="82">
        <v>92</v>
      </c>
      <c r="P326" s="85">
        <v>3601.76</v>
      </c>
      <c r="Q326" s="83" t="s">
        <v>14</v>
      </c>
      <c r="R326" s="83" t="s">
        <v>10</v>
      </c>
      <c r="S326" s="83" t="s">
        <v>10</v>
      </c>
      <c r="T326" s="82" t="s">
        <v>92</v>
      </c>
      <c r="U326" s="82" t="s">
        <v>21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>M988804</v>
      </c>
      <c r="AU326" s="11">
        <f t="shared" si="129"/>
        <v>92</v>
      </c>
      <c r="AV326" s="11">
        <f t="shared" si="130"/>
        <v>3601.76</v>
      </c>
      <c r="AW326" s="11" t="str">
        <f t="shared" si="131"/>
        <v>2019/10</v>
      </c>
      <c r="AX326" s="11" t="str">
        <f t="shared" si="132"/>
        <v>2019/10 Contribuciones Seg. Social</v>
      </c>
      <c r="AY326" s="11">
        <f t="shared" si="134"/>
        <v>174363.61</v>
      </c>
      <c r="AZ326" s="11">
        <f t="shared" si="133"/>
        <v>2.0656603748912979E-2</v>
      </c>
      <c r="BA326" s="11" t="str">
        <f t="shared" si="115"/>
        <v>M988804 92</v>
      </c>
      <c r="BB326" s="11">
        <f>IFERROR(IF(AW326="","",VLOOKUP(AW326,SUSS!R:S,2,FALSE)),AY326*SUSS!$M$2)</f>
        <v>20923.633199999997</v>
      </c>
      <c r="BC326" s="11">
        <f t="shared" si="135"/>
        <v>432.21120000000002</v>
      </c>
    </row>
    <row r="327" spans="14:55" ht="15.75" thickBot="1">
      <c r="N327" s="3" t="s">
        <v>128</v>
      </c>
      <c r="O327" s="82">
        <v>93</v>
      </c>
      <c r="P327" s="85">
        <v>3601.76</v>
      </c>
      <c r="Q327" s="83" t="s">
        <v>14</v>
      </c>
      <c r="R327" s="83" t="s">
        <v>10</v>
      </c>
      <c r="S327" s="83" t="s">
        <v>10</v>
      </c>
      <c r="T327" s="82" t="s">
        <v>92</v>
      </c>
      <c r="U327" s="82" t="s">
        <v>21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>M988804</v>
      </c>
      <c r="AU327" s="11">
        <f t="shared" si="129"/>
        <v>93</v>
      </c>
      <c r="AV327" s="11">
        <f t="shared" si="130"/>
        <v>3601.76</v>
      </c>
      <c r="AW327" s="11" t="str">
        <f t="shared" si="131"/>
        <v>2019/10</v>
      </c>
      <c r="AX327" s="11" t="str">
        <f t="shared" si="132"/>
        <v>2019/10 Contribuciones Seg. Social</v>
      </c>
      <c r="AY327" s="11">
        <f t="shared" si="134"/>
        <v>174363.61</v>
      </c>
      <c r="AZ327" s="11">
        <f t="shared" si="133"/>
        <v>2.0656603748912979E-2</v>
      </c>
      <c r="BA327" s="11" t="str">
        <f t="shared" si="115"/>
        <v>M988804 93</v>
      </c>
      <c r="BB327" s="11">
        <f>IFERROR(IF(AW327="","",VLOOKUP(AW327,SUSS!R:S,2,FALSE)),AY327*SUSS!$M$2)</f>
        <v>20923.633199999997</v>
      </c>
      <c r="BC327" s="11">
        <f t="shared" si="135"/>
        <v>432.21120000000002</v>
      </c>
    </row>
    <row r="328" spans="14:55" ht="15.75" thickBot="1">
      <c r="N328" s="3" t="s">
        <v>128</v>
      </c>
      <c r="O328" s="82">
        <v>94</v>
      </c>
      <c r="P328" s="85">
        <v>3601.76</v>
      </c>
      <c r="Q328" s="83" t="s">
        <v>14</v>
      </c>
      <c r="R328" s="83" t="s">
        <v>10</v>
      </c>
      <c r="S328" s="83" t="s">
        <v>10</v>
      </c>
      <c r="T328" s="82" t="s">
        <v>92</v>
      </c>
      <c r="U328" s="82" t="s">
        <v>21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>M988804</v>
      </c>
      <c r="AU328" s="11">
        <f t="shared" si="129"/>
        <v>94</v>
      </c>
      <c r="AV328" s="11">
        <f t="shared" si="130"/>
        <v>3601.76</v>
      </c>
      <c r="AW328" s="11" t="str">
        <f t="shared" si="131"/>
        <v>2019/10</v>
      </c>
      <c r="AX328" s="11" t="str">
        <f t="shared" si="132"/>
        <v>2019/10 Contribuciones Seg. Social</v>
      </c>
      <c r="AY328" s="11">
        <f t="shared" si="134"/>
        <v>174363.61</v>
      </c>
      <c r="AZ328" s="11">
        <f t="shared" si="133"/>
        <v>2.0656603748912979E-2</v>
      </c>
      <c r="BA328" s="11" t="str">
        <f t="shared" ref="BA328:BA391" si="136">AT328&amp;" "&amp;AU328</f>
        <v>M988804 94</v>
      </c>
      <c r="BB328" s="11">
        <f>IFERROR(IF(AW328="","",VLOOKUP(AW328,SUSS!R:S,2,FALSE)),AY328*SUSS!$M$2)</f>
        <v>20923.633199999997</v>
      </c>
      <c r="BC328" s="11">
        <f t="shared" si="135"/>
        <v>432.21120000000002</v>
      </c>
    </row>
    <row r="329" spans="14:55" ht="15.75" thickBot="1">
      <c r="N329" s="3" t="s">
        <v>128</v>
      </c>
      <c r="O329" s="82">
        <v>95</v>
      </c>
      <c r="P329" s="85">
        <v>3601.76</v>
      </c>
      <c r="Q329" s="83" t="s">
        <v>14</v>
      </c>
      <c r="R329" s="83" t="s">
        <v>10</v>
      </c>
      <c r="S329" s="83" t="s">
        <v>10</v>
      </c>
      <c r="T329" s="82" t="s">
        <v>92</v>
      </c>
      <c r="U329" s="82" t="s">
        <v>21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>M988804</v>
      </c>
      <c r="AU329" s="11">
        <f t="shared" si="129"/>
        <v>95</v>
      </c>
      <c r="AV329" s="11">
        <f t="shared" si="130"/>
        <v>3601.76</v>
      </c>
      <c r="AW329" s="11" t="str">
        <f t="shared" si="131"/>
        <v>2019/10</v>
      </c>
      <c r="AX329" s="11" t="str">
        <f t="shared" si="132"/>
        <v>2019/10 Contribuciones Seg. Social</v>
      </c>
      <c r="AY329" s="11">
        <f t="shared" si="134"/>
        <v>174363.61</v>
      </c>
      <c r="AZ329" s="11">
        <f t="shared" si="133"/>
        <v>2.0656603748912979E-2</v>
      </c>
      <c r="BA329" s="11" t="str">
        <f t="shared" si="136"/>
        <v>M988804 95</v>
      </c>
      <c r="BB329" s="11">
        <f>IFERROR(IF(AW329="","",VLOOKUP(AW329,SUSS!R:S,2,FALSE)),AY329*SUSS!$M$2)</f>
        <v>20923.633199999997</v>
      </c>
      <c r="BC329" s="11">
        <f t="shared" si="135"/>
        <v>432.21120000000002</v>
      </c>
    </row>
    <row r="330" spans="14:55" ht="15.75" thickBot="1">
      <c r="N330" s="3" t="s">
        <v>128</v>
      </c>
      <c r="O330" s="82">
        <v>96</v>
      </c>
      <c r="P330" s="85">
        <v>3601.76</v>
      </c>
      <c r="Q330" s="83" t="s">
        <v>14</v>
      </c>
      <c r="R330" s="83" t="s">
        <v>10</v>
      </c>
      <c r="S330" s="83" t="s">
        <v>10</v>
      </c>
      <c r="T330" s="82" t="s">
        <v>92</v>
      </c>
      <c r="U330" s="82" t="s">
        <v>21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>M988804</v>
      </c>
      <c r="AU330" s="11">
        <f t="shared" si="129"/>
        <v>96</v>
      </c>
      <c r="AV330" s="11">
        <f t="shared" si="130"/>
        <v>3601.76</v>
      </c>
      <c r="AW330" s="11" t="str">
        <f t="shared" si="131"/>
        <v>2019/10</v>
      </c>
      <c r="AX330" s="11" t="str">
        <f t="shared" si="132"/>
        <v>2019/10 Contribuciones Seg. Social</v>
      </c>
      <c r="AY330" s="11">
        <f t="shared" si="134"/>
        <v>174363.61</v>
      </c>
      <c r="AZ330" s="11">
        <f t="shared" si="133"/>
        <v>2.0656603748912979E-2</v>
      </c>
      <c r="BA330" s="11" t="str">
        <f t="shared" si="136"/>
        <v>M988804 96</v>
      </c>
      <c r="BB330" s="11">
        <f>IFERROR(IF(AW330="","",VLOOKUP(AW330,SUSS!R:S,2,FALSE)),AY330*SUSS!$M$2)</f>
        <v>20923.633199999997</v>
      </c>
      <c r="BC330" s="11">
        <f t="shared" si="135"/>
        <v>432.21120000000002</v>
      </c>
    </row>
    <row r="331" spans="14:55" ht="15.75" thickBot="1">
      <c r="N331" s="3" t="s">
        <v>128</v>
      </c>
      <c r="O331" s="82">
        <v>97</v>
      </c>
      <c r="P331" s="85">
        <v>3601.76</v>
      </c>
      <c r="Q331" s="83" t="s">
        <v>14</v>
      </c>
      <c r="R331" s="83" t="s">
        <v>10</v>
      </c>
      <c r="S331" s="83" t="s">
        <v>10</v>
      </c>
      <c r="T331" s="82" t="s">
        <v>92</v>
      </c>
      <c r="U331" s="82" t="s">
        <v>21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>M988804</v>
      </c>
      <c r="AU331" s="11">
        <f t="shared" si="129"/>
        <v>97</v>
      </c>
      <c r="AV331" s="11">
        <f t="shared" si="130"/>
        <v>3601.76</v>
      </c>
      <c r="AW331" s="11" t="str">
        <f t="shared" si="131"/>
        <v>2019/10</v>
      </c>
      <c r="AX331" s="11" t="str">
        <f t="shared" si="132"/>
        <v>2019/10 Contribuciones Seg. Social</v>
      </c>
      <c r="AY331" s="11">
        <f t="shared" si="134"/>
        <v>174363.61</v>
      </c>
      <c r="AZ331" s="11">
        <f t="shared" si="133"/>
        <v>2.0656603748912979E-2</v>
      </c>
      <c r="BA331" s="11" t="str">
        <f t="shared" si="136"/>
        <v>M988804 97</v>
      </c>
      <c r="BB331" s="11">
        <f>IFERROR(IF(AW331="","",VLOOKUP(AW331,SUSS!R:S,2,FALSE)),AY331*SUSS!$M$2)</f>
        <v>20923.633199999997</v>
      </c>
      <c r="BC331" s="11">
        <f t="shared" si="135"/>
        <v>432.21120000000002</v>
      </c>
    </row>
    <row r="332" spans="14:55" ht="15.75" thickBot="1">
      <c r="N332" s="3" t="s">
        <v>128</v>
      </c>
      <c r="O332" s="82">
        <v>98</v>
      </c>
      <c r="P332" s="85">
        <v>3601.76</v>
      </c>
      <c r="Q332" s="83" t="s">
        <v>14</v>
      </c>
      <c r="R332" s="83" t="s">
        <v>10</v>
      </c>
      <c r="S332" s="83" t="s">
        <v>10</v>
      </c>
      <c r="T332" s="82" t="s">
        <v>92</v>
      </c>
      <c r="U332" s="82" t="s">
        <v>21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>M988804</v>
      </c>
      <c r="AU332" s="11">
        <f t="shared" si="129"/>
        <v>98</v>
      </c>
      <c r="AV332" s="11">
        <f t="shared" si="130"/>
        <v>3601.76</v>
      </c>
      <c r="AW332" s="11" t="str">
        <f t="shared" si="131"/>
        <v>2019/10</v>
      </c>
      <c r="AX332" s="11" t="str">
        <f t="shared" si="132"/>
        <v>2019/10 Contribuciones Seg. Social</v>
      </c>
      <c r="AY332" s="11">
        <f t="shared" si="134"/>
        <v>174363.61</v>
      </c>
      <c r="AZ332" s="11">
        <f t="shared" si="133"/>
        <v>2.0656603748912979E-2</v>
      </c>
      <c r="BA332" s="11" t="str">
        <f t="shared" si="136"/>
        <v>M988804 98</v>
      </c>
      <c r="BB332" s="11">
        <f>IFERROR(IF(AW332="","",VLOOKUP(AW332,SUSS!R:S,2,FALSE)),AY332*SUSS!$M$2)</f>
        <v>20923.633199999997</v>
      </c>
      <c r="BC332" s="11">
        <f t="shared" si="135"/>
        <v>432.21120000000002</v>
      </c>
    </row>
    <row r="333" spans="14:55" ht="15.75" thickBot="1">
      <c r="N333" s="3" t="s">
        <v>128</v>
      </c>
      <c r="O333" s="82">
        <v>99</v>
      </c>
      <c r="P333" s="85">
        <v>3601.76</v>
      </c>
      <c r="Q333" s="83" t="s">
        <v>14</v>
      </c>
      <c r="R333" s="83" t="s">
        <v>10</v>
      </c>
      <c r="S333" s="83" t="s">
        <v>10</v>
      </c>
      <c r="T333" s="82" t="s">
        <v>92</v>
      </c>
      <c r="U333" s="82" t="s">
        <v>21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>M988804</v>
      </c>
      <c r="AU333" s="11">
        <f t="shared" si="129"/>
        <v>99</v>
      </c>
      <c r="AV333" s="11">
        <f t="shared" si="130"/>
        <v>3601.76</v>
      </c>
      <c r="AW333" s="11" t="str">
        <f t="shared" si="131"/>
        <v>2019/10</v>
      </c>
      <c r="AX333" s="11" t="str">
        <f t="shared" si="132"/>
        <v>2019/10 Contribuciones Seg. Social</v>
      </c>
      <c r="AY333" s="11">
        <f t="shared" si="134"/>
        <v>174363.61</v>
      </c>
      <c r="AZ333" s="11">
        <f t="shared" si="133"/>
        <v>2.0656603748912979E-2</v>
      </c>
      <c r="BA333" s="11" t="str">
        <f t="shared" si="136"/>
        <v>M988804 99</v>
      </c>
      <c r="BB333" s="11">
        <f>IFERROR(IF(AW333="","",VLOOKUP(AW333,SUSS!R:S,2,FALSE)),AY333*SUSS!$M$2)</f>
        <v>20923.633199999997</v>
      </c>
      <c r="BC333" s="11">
        <f t="shared" si="135"/>
        <v>432.21120000000002</v>
      </c>
    </row>
    <row r="334" spans="14:55" ht="15.75" thickBot="1">
      <c r="N334" s="3" t="s">
        <v>128</v>
      </c>
      <c r="O334" s="82">
        <v>100</v>
      </c>
      <c r="P334" s="85">
        <v>3601.76</v>
      </c>
      <c r="Q334" s="83" t="s">
        <v>14</v>
      </c>
      <c r="R334" s="83" t="s">
        <v>10</v>
      </c>
      <c r="S334" s="83" t="s">
        <v>10</v>
      </c>
      <c r="T334" s="82" t="s">
        <v>92</v>
      </c>
      <c r="U334" s="82" t="s">
        <v>21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M988804</v>
      </c>
      <c r="AU334" s="11">
        <f t="shared" si="129"/>
        <v>100</v>
      </c>
      <c r="AV334" s="11">
        <f t="shared" si="130"/>
        <v>3601.76</v>
      </c>
      <c r="AW334" s="11" t="str">
        <f t="shared" si="131"/>
        <v>2019/10</v>
      </c>
      <c r="AX334" s="11" t="str">
        <f t="shared" si="132"/>
        <v>2019/10 Contribuciones Seg. Social</v>
      </c>
      <c r="AY334" s="11">
        <f t="shared" si="134"/>
        <v>174363.61</v>
      </c>
      <c r="AZ334" s="11">
        <f t="shared" si="133"/>
        <v>2.0656603748912979E-2</v>
      </c>
      <c r="BA334" s="11" t="str">
        <f t="shared" si="136"/>
        <v>M988804 100</v>
      </c>
      <c r="BB334" s="11">
        <f>IFERROR(IF(AW334="","",VLOOKUP(AW334,SUSS!R:S,2,FALSE)),AY334*SUSS!$M$2)</f>
        <v>20923.633199999997</v>
      </c>
      <c r="BC334" s="11">
        <f t="shared" si="135"/>
        <v>432.21120000000002</v>
      </c>
    </row>
    <row r="335" spans="14:55" ht="15.75" thickBot="1">
      <c r="N335" s="3" t="s">
        <v>128</v>
      </c>
      <c r="O335" s="82">
        <v>101</v>
      </c>
      <c r="P335" s="85">
        <v>3601.76</v>
      </c>
      <c r="Q335" s="83" t="s">
        <v>14</v>
      </c>
      <c r="R335" s="83" t="s">
        <v>10</v>
      </c>
      <c r="S335" s="83" t="s">
        <v>10</v>
      </c>
      <c r="T335" s="82" t="s">
        <v>92</v>
      </c>
      <c r="U335" s="82" t="s">
        <v>21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M988804</v>
      </c>
      <c r="AU335" s="11">
        <f t="shared" si="129"/>
        <v>101</v>
      </c>
      <c r="AV335" s="11">
        <f t="shared" si="130"/>
        <v>3601.76</v>
      </c>
      <c r="AW335" s="11" t="str">
        <f t="shared" si="131"/>
        <v>2019/10</v>
      </c>
      <c r="AX335" s="11" t="str">
        <f t="shared" si="132"/>
        <v>2019/10 Contribuciones Seg. Social</v>
      </c>
      <c r="AY335" s="11">
        <f t="shared" si="134"/>
        <v>174363.61</v>
      </c>
      <c r="AZ335" s="11">
        <f t="shared" si="133"/>
        <v>2.0656603748912979E-2</v>
      </c>
      <c r="BA335" s="11" t="str">
        <f t="shared" si="136"/>
        <v>M988804 101</v>
      </c>
      <c r="BB335" s="11">
        <f>IFERROR(IF(AW335="","",VLOOKUP(AW335,SUSS!R:S,2,FALSE)),AY335*SUSS!$M$2)</f>
        <v>20923.633199999997</v>
      </c>
      <c r="BC335" s="11">
        <f t="shared" si="135"/>
        <v>432.21120000000002</v>
      </c>
    </row>
    <row r="336" spans="14:55" ht="15.75" thickBot="1">
      <c r="N336" s="3" t="s">
        <v>128</v>
      </c>
      <c r="O336" s="82">
        <v>102</v>
      </c>
      <c r="P336" s="85">
        <v>3601.76</v>
      </c>
      <c r="Q336" s="83" t="s">
        <v>14</v>
      </c>
      <c r="R336" s="83" t="s">
        <v>10</v>
      </c>
      <c r="S336" s="83" t="s">
        <v>10</v>
      </c>
      <c r="T336" s="82" t="s">
        <v>92</v>
      </c>
      <c r="U336" s="82" t="s">
        <v>21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M988804</v>
      </c>
      <c r="AU336" s="11">
        <f t="shared" si="129"/>
        <v>102</v>
      </c>
      <c r="AV336" s="11">
        <f t="shared" si="130"/>
        <v>3601.76</v>
      </c>
      <c r="AW336" s="11" t="str">
        <f t="shared" si="131"/>
        <v>2019/10</v>
      </c>
      <c r="AX336" s="11" t="str">
        <f t="shared" si="132"/>
        <v>2019/10 Contribuciones Seg. Social</v>
      </c>
      <c r="AY336" s="11">
        <f t="shared" si="134"/>
        <v>174363.61</v>
      </c>
      <c r="AZ336" s="11">
        <f t="shared" si="133"/>
        <v>2.0656603748912979E-2</v>
      </c>
      <c r="BA336" s="11" t="str">
        <f t="shared" si="136"/>
        <v>M988804 102</v>
      </c>
      <c r="BB336" s="11">
        <f>IFERROR(IF(AW336="","",VLOOKUP(AW336,SUSS!R:S,2,FALSE)),AY336*SUSS!$M$2)</f>
        <v>20923.633199999997</v>
      </c>
      <c r="BC336" s="11">
        <f t="shared" si="135"/>
        <v>432.21120000000002</v>
      </c>
    </row>
    <row r="337" spans="14:55" ht="15.75" thickBot="1">
      <c r="N337" s="3" t="s">
        <v>128</v>
      </c>
      <c r="O337" s="82">
        <v>103</v>
      </c>
      <c r="P337" s="85">
        <v>3601.76</v>
      </c>
      <c r="Q337" s="83" t="s">
        <v>14</v>
      </c>
      <c r="R337" s="83" t="s">
        <v>10</v>
      </c>
      <c r="S337" s="83" t="s">
        <v>10</v>
      </c>
      <c r="T337" s="82" t="s">
        <v>92</v>
      </c>
      <c r="U337" s="82" t="s">
        <v>21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>M988804</v>
      </c>
      <c r="AU337" s="11">
        <f t="shared" si="129"/>
        <v>103</v>
      </c>
      <c r="AV337" s="11">
        <f t="shared" si="130"/>
        <v>3601.76</v>
      </c>
      <c r="AW337" s="11" t="str">
        <f t="shared" si="131"/>
        <v>2019/10</v>
      </c>
      <c r="AX337" s="11" t="str">
        <f t="shared" si="132"/>
        <v>2019/10 Contribuciones Seg. Social</v>
      </c>
      <c r="AY337" s="11">
        <f t="shared" si="134"/>
        <v>174363.61</v>
      </c>
      <c r="AZ337" s="11">
        <f t="shared" si="133"/>
        <v>2.0656603748912979E-2</v>
      </c>
      <c r="BA337" s="11" t="str">
        <f t="shared" si="136"/>
        <v>M988804 103</v>
      </c>
      <c r="BB337" s="11">
        <f>IFERROR(IF(AW337="","",VLOOKUP(AW337,SUSS!R:S,2,FALSE)),AY337*SUSS!$M$2)</f>
        <v>20923.633199999997</v>
      </c>
      <c r="BC337" s="11">
        <f t="shared" si="135"/>
        <v>432.21120000000002</v>
      </c>
    </row>
    <row r="338" spans="14:55" ht="15.75" thickBot="1">
      <c r="N338" s="3" t="s">
        <v>128</v>
      </c>
      <c r="O338" s="82">
        <v>104</v>
      </c>
      <c r="P338" s="85">
        <v>3601.76</v>
      </c>
      <c r="Q338" s="83" t="s">
        <v>14</v>
      </c>
      <c r="R338" s="83" t="s">
        <v>10</v>
      </c>
      <c r="S338" s="83" t="s">
        <v>10</v>
      </c>
      <c r="T338" s="82" t="s">
        <v>92</v>
      </c>
      <c r="U338" s="82" t="s">
        <v>21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>M988804</v>
      </c>
      <c r="AU338" s="11">
        <f t="shared" si="129"/>
        <v>104</v>
      </c>
      <c r="AV338" s="11">
        <f t="shared" si="130"/>
        <v>3601.76</v>
      </c>
      <c r="AW338" s="11" t="str">
        <f t="shared" si="131"/>
        <v>2019/10</v>
      </c>
      <c r="AX338" s="11" t="str">
        <f t="shared" si="132"/>
        <v>2019/10 Contribuciones Seg. Social</v>
      </c>
      <c r="AY338" s="11">
        <f t="shared" si="134"/>
        <v>174363.61</v>
      </c>
      <c r="AZ338" s="11">
        <f t="shared" si="133"/>
        <v>2.0656603748912979E-2</v>
      </c>
      <c r="BA338" s="11" t="str">
        <f t="shared" si="136"/>
        <v>M988804 104</v>
      </c>
      <c r="BB338" s="11">
        <f>IFERROR(IF(AW338="","",VLOOKUP(AW338,SUSS!R:S,2,FALSE)),AY338*SUSS!$M$2)</f>
        <v>20923.633199999997</v>
      </c>
      <c r="BC338" s="11">
        <f t="shared" si="135"/>
        <v>432.21120000000002</v>
      </c>
    </row>
    <row r="339" spans="14:55" ht="15.75" thickBot="1">
      <c r="N339" s="3" t="s">
        <v>128</v>
      </c>
      <c r="O339" s="82">
        <v>105</v>
      </c>
      <c r="P339" s="85">
        <v>3601.76</v>
      </c>
      <c r="Q339" s="83" t="s">
        <v>14</v>
      </c>
      <c r="R339" s="83" t="s">
        <v>10</v>
      </c>
      <c r="S339" s="83" t="s">
        <v>10</v>
      </c>
      <c r="T339" s="82" t="s">
        <v>92</v>
      </c>
      <c r="U339" s="82" t="s">
        <v>21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>M988804</v>
      </c>
      <c r="AU339" s="11">
        <f t="shared" si="129"/>
        <v>105</v>
      </c>
      <c r="AV339" s="11">
        <f t="shared" si="130"/>
        <v>3601.76</v>
      </c>
      <c r="AW339" s="11" t="str">
        <f t="shared" si="131"/>
        <v>2019/10</v>
      </c>
      <c r="AX339" s="11" t="str">
        <f t="shared" si="132"/>
        <v>2019/10 Contribuciones Seg. Social</v>
      </c>
      <c r="AY339" s="11">
        <f t="shared" si="134"/>
        <v>174363.61</v>
      </c>
      <c r="AZ339" s="11">
        <f t="shared" si="133"/>
        <v>2.0656603748912979E-2</v>
      </c>
      <c r="BA339" s="11" t="str">
        <f t="shared" si="136"/>
        <v>M988804 105</v>
      </c>
      <c r="BB339" s="11">
        <f>IFERROR(IF(AW339="","",VLOOKUP(AW339,SUSS!R:S,2,FALSE)),AY339*SUSS!$M$2)</f>
        <v>20923.633199999997</v>
      </c>
      <c r="BC339" s="11">
        <f t="shared" si="135"/>
        <v>432.21120000000002</v>
      </c>
    </row>
    <row r="340" spans="14:55" ht="15.75" thickBot="1">
      <c r="N340" s="3" t="s">
        <v>128</v>
      </c>
      <c r="O340" s="82">
        <v>106</v>
      </c>
      <c r="P340" s="85">
        <v>3601.76</v>
      </c>
      <c r="Q340" s="83" t="s">
        <v>14</v>
      </c>
      <c r="R340" s="83" t="s">
        <v>10</v>
      </c>
      <c r="S340" s="83" t="s">
        <v>10</v>
      </c>
      <c r="T340" s="82" t="s">
        <v>92</v>
      </c>
      <c r="U340" s="82" t="s">
        <v>21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>M988804</v>
      </c>
      <c r="AU340" s="11">
        <f t="shared" si="129"/>
        <v>106</v>
      </c>
      <c r="AV340" s="11">
        <f t="shared" si="130"/>
        <v>3601.76</v>
      </c>
      <c r="AW340" s="11" t="str">
        <f t="shared" si="131"/>
        <v>2019/10</v>
      </c>
      <c r="AX340" s="11" t="str">
        <f t="shared" si="132"/>
        <v>2019/10 Contribuciones Seg. Social</v>
      </c>
      <c r="AY340" s="11">
        <f t="shared" si="134"/>
        <v>174363.61</v>
      </c>
      <c r="AZ340" s="11">
        <f t="shared" si="133"/>
        <v>2.0656603748912979E-2</v>
      </c>
      <c r="BA340" s="11" t="str">
        <f t="shared" si="136"/>
        <v>M988804 106</v>
      </c>
      <c r="BB340" s="11">
        <f>IFERROR(IF(AW340="","",VLOOKUP(AW340,SUSS!R:S,2,FALSE)),AY340*SUSS!$M$2)</f>
        <v>20923.633199999997</v>
      </c>
      <c r="BC340" s="11">
        <f t="shared" si="135"/>
        <v>432.21120000000002</v>
      </c>
    </row>
    <row r="341" spans="14:55" ht="15.75" thickBot="1">
      <c r="N341" s="3" t="s">
        <v>128</v>
      </c>
      <c r="O341" s="82">
        <v>107</v>
      </c>
      <c r="P341" s="85">
        <v>3601.76</v>
      </c>
      <c r="Q341" s="83" t="s">
        <v>14</v>
      </c>
      <c r="R341" s="83" t="s">
        <v>10</v>
      </c>
      <c r="S341" s="83" t="s">
        <v>10</v>
      </c>
      <c r="T341" s="82" t="s">
        <v>92</v>
      </c>
      <c r="U341" s="82" t="s">
        <v>21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>M988804</v>
      </c>
      <c r="AU341" s="11">
        <f t="shared" si="129"/>
        <v>107</v>
      </c>
      <c r="AV341" s="11">
        <f t="shared" si="130"/>
        <v>3601.76</v>
      </c>
      <c r="AW341" s="11" t="str">
        <f t="shared" si="131"/>
        <v>2019/10</v>
      </c>
      <c r="AX341" s="11" t="str">
        <f t="shared" si="132"/>
        <v>2019/10 Contribuciones Seg. Social</v>
      </c>
      <c r="AY341" s="11">
        <f t="shared" si="134"/>
        <v>174363.61</v>
      </c>
      <c r="AZ341" s="11">
        <f t="shared" si="133"/>
        <v>2.0656603748912979E-2</v>
      </c>
      <c r="BA341" s="11" t="str">
        <f t="shared" si="136"/>
        <v>M988804 107</v>
      </c>
      <c r="BB341" s="11">
        <f>IFERROR(IF(AW341="","",VLOOKUP(AW341,SUSS!R:S,2,FALSE)),AY341*SUSS!$M$2)</f>
        <v>20923.633199999997</v>
      </c>
      <c r="BC341" s="11">
        <f t="shared" si="135"/>
        <v>432.21120000000002</v>
      </c>
    </row>
    <row r="342" spans="14:55" ht="15.75" thickBot="1">
      <c r="N342" s="3" t="s">
        <v>128</v>
      </c>
      <c r="O342" s="82">
        <v>108</v>
      </c>
      <c r="P342" s="85">
        <v>3601.76</v>
      </c>
      <c r="Q342" s="83" t="s">
        <v>14</v>
      </c>
      <c r="R342" s="83" t="s">
        <v>10</v>
      </c>
      <c r="S342" s="83" t="s">
        <v>10</v>
      </c>
      <c r="T342" s="82" t="s">
        <v>92</v>
      </c>
      <c r="U342" s="82" t="s">
        <v>21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>M988804</v>
      </c>
      <c r="AU342" s="11">
        <f t="shared" si="129"/>
        <v>108</v>
      </c>
      <c r="AV342" s="11">
        <f t="shared" si="130"/>
        <v>3601.76</v>
      </c>
      <c r="AW342" s="11" t="str">
        <f t="shared" si="131"/>
        <v>2019/10</v>
      </c>
      <c r="AX342" s="11" t="str">
        <f t="shared" si="132"/>
        <v>2019/10 Contribuciones Seg. Social</v>
      </c>
      <c r="AY342" s="11">
        <f t="shared" si="134"/>
        <v>174363.61</v>
      </c>
      <c r="AZ342" s="11">
        <f t="shared" si="133"/>
        <v>2.0656603748912979E-2</v>
      </c>
      <c r="BA342" s="11" t="str">
        <f t="shared" si="136"/>
        <v>M988804 108</v>
      </c>
      <c r="BB342" s="11">
        <f>IFERROR(IF(AW342="","",VLOOKUP(AW342,SUSS!R:S,2,FALSE)),AY342*SUSS!$M$2)</f>
        <v>20923.633199999997</v>
      </c>
      <c r="BC342" s="11">
        <f t="shared" si="135"/>
        <v>432.21120000000002</v>
      </c>
    </row>
    <row r="343" spans="14:55" ht="15.75" thickBot="1">
      <c r="N343" s="3" t="s">
        <v>128</v>
      </c>
      <c r="O343" s="82">
        <v>109</v>
      </c>
      <c r="P343" s="85">
        <v>3601.76</v>
      </c>
      <c r="Q343" s="83" t="s">
        <v>14</v>
      </c>
      <c r="R343" s="83" t="s">
        <v>10</v>
      </c>
      <c r="S343" s="83" t="s">
        <v>10</v>
      </c>
      <c r="T343" s="82" t="s">
        <v>92</v>
      </c>
      <c r="U343" s="82" t="s">
        <v>21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>M988804</v>
      </c>
      <c r="AU343" s="11">
        <f t="shared" si="129"/>
        <v>109</v>
      </c>
      <c r="AV343" s="11">
        <f t="shared" si="130"/>
        <v>3601.76</v>
      </c>
      <c r="AW343" s="11" t="str">
        <f t="shared" si="131"/>
        <v>2019/10</v>
      </c>
      <c r="AX343" s="11" t="str">
        <f t="shared" si="132"/>
        <v>2019/10 Contribuciones Seg. Social</v>
      </c>
      <c r="AY343" s="11">
        <f t="shared" si="134"/>
        <v>174363.61</v>
      </c>
      <c r="AZ343" s="11">
        <f t="shared" si="133"/>
        <v>2.0656603748912979E-2</v>
      </c>
      <c r="BA343" s="11" t="str">
        <f t="shared" si="136"/>
        <v>M988804 109</v>
      </c>
      <c r="BB343" s="11">
        <f>IFERROR(IF(AW343="","",VLOOKUP(AW343,SUSS!R:S,2,FALSE)),AY343*SUSS!$M$2)</f>
        <v>20923.633199999997</v>
      </c>
      <c r="BC343" s="11">
        <f t="shared" si="135"/>
        <v>432.21120000000002</v>
      </c>
    </row>
    <row r="344" spans="14:55" ht="15.75" thickBot="1">
      <c r="N344" s="3" t="s">
        <v>128</v>
      </c>
      <c r="O344" s="82">
        <v>110</v>
      </c>
      <c r="P344" s="85">
        <v>3601.76</v>
      </c>
      <c r="Q344" s="83" t="s">
        <v>14</v>
      </c>
      <c r="R344" s="83" t="s">
        <v>10</v>
      </c>
      <c r="S344" s="83" t="s">
        <v>10</v>
      </c>
      <c r="T344" s="82" t="s">
        <v>92</v>
      </c>
      <c r="U344" s="82" t="s">
        <v>21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>M988804</v>
      </c>
      <c r="AU344" s="11">
        <f t="shared" si="129"/>
        <v>110</v>
      </c>
      <c r="AV344" s="11">
        <f t="shared" si="130"/>
        <v>3601.76</v>
      </c>
      <c r="AW344" s="11" t="str">
        <f t="shared" si="131"/>
        <v>2019/10</v>
      </c>
      <c r="AX344" s="11" t="str">
        <f t="shared" si="132"/>
        <v>2019/10 Contribuciones Seg. Social</v>
      </c>
      <c r="AY344" s="11">
        <f t="shared" si="134"/>
        <v>174363.61</v>
      </c>
      <c r="AZ344" s="11">
        <f t="shared" si="133"/>
        <v>2.0656603748912979E-2</v>
      </c>
      <c r="BA344" s="11" t="str">
        <f t="shared" si="136"/>
        <v>M988804 110</v>
      </c>
      <c r="BB344" s="11">
        <f>IFERROR(IF(AW344="","",VLOOKUP(AW344,SUSS!R:S,2,FALSE)),AY344*SUSS!$M$2)</f>
        <v>20923.633199999997</v>
      </c>
      <c r="BC344" s="11">
        <f t="shared" si="135"/>
        <v>432.21120000000002</v>
      </c>
    </row>
    <row r="345" spans="14:55" ht="15.75" thickBot="1">
      <c r="N345" s="3" t="s">
        <v>128</v>
      </c>
      <c r="O345" s="82">
        <v>111</v>
      </c>
      <c r="P345" s="85">
        <v>3601.76</v>
      </c>
      <c r="Q345" s="83" t="s">
        <v>14</v>
      </c>
      <c r="R345" s="83" t="s">
        <v>10</v>
      </c>
      <c r="S345" s="83" t="s">
        <v>10</v>
      </c>
      <c r="T345" s="82" t="s">
        <v>92</v>
      </c>
      <c r="U345" s="82" t="s">
        <v>21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>M988804</v>
      </c>
      <c r="AU345" s="11">
        <f t="shared" si="129"/>
        <v>111</v>
      </c>
      <c r="AV345" s="11">
        <f t="shared" si="130"/>
        <v>3601.76</v>
      </c>
      <c r="AW345" s="11" t="str">
        <f t="shared" si="131"/>
        <v>2019/10</v>
      </c>
      <c r="AX345" s="11" t="str">
        <f t="shared" si="132"/>
        <v>2019/10 Contribuciones Seg. Social</v>
      </c>
      <c r="AY345" s="11">
        <f t="shared" si="134"/>
        <v>174363.61</v>
      </c>
      <c r="AZ345" s="11">
        <f t="shared" si="133"/>
        <v>2.0656603748912979E-2</v>
      </c>
      <c r="BA345" s="11" t="str">
        <f t="shared" si="136"/>
        <v>M988804 111</v>
      </c>
      <c r="BB345" s="11">
        <f>IFERROR(IF(AW345="","",VLOOKUP(AW345,SUSS!R:S,2,FALSE)),AY345*SUSS!$M$2)</f>
        <v>20923.633199999997</v>
      </c>
      <c r="BC345" s="11">
        <f t="shared" si="135"/>
        <v>432.21120000000002</v>
      </c>
    </row>
    <row r="346" spans="14:55" ht="15.75" thickBot="1">
      <c r="N346" s="3" t="s">
        <v>128</v>
      </c>
      <c r="O346" s="82">
        <v>112</v>
      </c>
      <c r="P346" s="85">
        <v>3601.76</v>
      </c>
      <c r="Q346" s="83" t="s">
        <v>14</v>
      </c>
      <c r="R346" s="83" t="s">
        <v>10</v>
      </c>
      <c r="S346" s="83" t="s">
        <v>10</v>
      </c>
      <c r="T346" s="82" t="s">
        <v>92</v>
      </c>
      <c r="U346" s="82" t="s">
        <v>21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>M988804</v>
      </c>
      <c r="AU346" s="11">
        <f t="shared" si="129"/>
        <v>112</v>
      </c>
      <c r="AV346" s="11">
        <f t="shared" si="130"/>
        <v>3601.76</v>
      </c>
      <c r="AW346" s="11" t="str">
        <f t="shared" si="131"/>
        <v>2019/10</v>
      </c>
      <c r="AX346" s="11" t="str">
        <f t="shared" si="132"/>
        <v>2019/10 Contribuciones Seg. Social</v>
      </c>
      <c r="AY346" s="11">
        <f t="shared" si="134"/>
        <v>174363.61</v>
      </c>
      <c r="AZ346" s="11">
        <f t="shared" si="133"/>
        <v>2.0656603748912979E-2</v>
      </c>
      <c r="BA346" s="11" t="str">
        <f t="shared" si="136"/>
        <v>M988804 112</v>
      </c>
      <c r="BB346" s="11">
        <f>IFERROR(IF(AW346="","",VLOOKUP(AW346,SUSS!R:S,2,FALSE)),AY346*SUSS!$M$2)</f>
        <v>20923.633199999997</v>
      </c>
      <c r="BC346" s="11">
        <f t="shared" si="135"/>
        <v>432.21120000000002</v>
      </c>
    </row>
    <row r="347" spans="14:55" ht="15.75" thickBot="1">
      <c r="N347" s="3" t="s">
        <v>128</v>
      </c>
      <c r="O347" s="82">
        <v>113</v>
      </c>
      <c r="P347" s="85">
        <v>3601.76</v>
      </c>
      <c r="Q347" s="83" t="s">
        <v>14</v>
      </c>
      <c r="R347" s="83" t="s">
        <v>10</v>
      </c>
      <c r="S347" s="83" t="s">
        <v>10</v>
      </c>
      <c r="T347" s="82" t="s">
        <v>92</v>
      </c>
      <c r="U347" s="82" t="s">
        <v>21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>M988804</v>
      </c>
      <c r="AU347" s="11">
        <f t="shared" si="129"/>
        <v>113</v>
      </c>
      <c r="AV347" s="11">
        <f t="shared" si="130"/>
        <v>3601.76</v>
      </c>
      <c r="AW347" s="11" t="str">
        <f t="shared" si="131"/>
        <v>2019/10</v>
      </c>
      <c r="AX347" s="11" t="str">
        <f t="shared" si="132"/>
        <v>2019/10 Contribuciones Seg. Social</v>
      </c>
      <c r="AY347" s="11">
        <f t="shared" si="134"/>
        <v>174363.61</v>
      </c>
      <c r="AZ347" s="11">
        <f t="shared" si="133"/>
        <v>2.0656603748912979E-2</v>
      </c>
      <c r="BA347" s="11" t="str">
        <f t="shared" si="136"/>
        <v>M988804 113</v>
      </c>
      <c r="BB347" s="11">
        <f>IFERROR(IF(AW347="","",VLOOKUP(AW347,SUSS!R:S,2,FALSE)),AY347*SUSS!$M$2)</f>
        <v>20923.633199999997</v>
      </c>
      <c r="BC347" s="11">
        <f t="shared" si="135"/>
        <v>432.21120000000002</v>
      </c>
    </row>
    <row r="348" spans="14:55" ht="15.75" thickBot="1">
      <c r="N348" s="3" t="s">
        <v>128</v>
      </c>
      <c r="O348" s="82">
        <v>114</v>
      </c>
      <c r="P348" s="85">
        <v>3601.76</v>
      </c>
      <c r="Q348" s="83" t="s">
        <v>14</v>
      </c>
      <c r="R348" s="83" t="s">
        <v>10</v>
      </c>
      <c r="S348" s="83" t="s">
        <v>10</v>
      </c>
      <c r="T348" s="82" t="s">
        <v>92</v>
      </c>
      <c r="U348" s="82" t="s">
        <v>21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>M988804</v>
      </c>
      <c r="AU348" s="11">
        <f t="shared" si="129"/>
        <v>114</v>
      </c>
      <c r="AV348" s="11">
        <f t="shared" si="130"/>
        <v>3601.76</v>
      </c>
      <c r="AW348" s="11" t="str">
        <f t="shared" si="131"/>
        <v>2019/10</v>
      </c>
      <c r="AX348" s="11" t="str">
        <f t="shared" si="132"/>
        <v>2019/10 Contribuciones Seg. Social</v>
      </c>
      <c r="AY348" s="11">
        <f t="shared" si="134"/>
        <v>174363.61</v>
      </c>
      <c r="AZ348" s="11">
        <f t="shared" si="133"/>
        <v>2.0656603748912979E-2</v>
      </c>
      <c r="BA348" s="11" t="str">
        <f t="shared" si="136"/>
        <v>M988804 114</v>
      </c>
      <c r="BB348" s="11">
        <f>IFERROR(IF(AW348="","",VLOOKUP(AW348,SUSS!R:S,2,FALSE)),AY348*SUSS!$M$2)</f>
        <v>20923.633199999997</v>
      </c>
      <c r="BC348" s="11">
        <f t="shared" si="135"/>
        <v>432.21120000000002</v>
      </c>
    </row>
    <row r="349" spans="14:55" ht="15.75" thickBot="1">
      <c r="N349" s="3" t="s">
        <v>128</v>
      </c>
      <c r="O349" s="82">
        <v>115</v>
      </c>
      <c r="P349" s="85">
        <v>3601.76</v>
      </c>
      <c r="Q349" s="83" t="s">
        <v>14</v>
      </c>
      <c r="R349" s="83" t="s">
        <v>10</v>
      </c>
      <c r="S349" s="83" t="s">
        <v>10</v>
      </c>
      <c r="T349" s="82" t="s">
        <v>92</v>
      </c>
      <c r="U349" s="82" t="s">
        <v>21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>M988804</v>
      </c>
      <c r="AU349" s="11">
        <f t="shared" si="129"/>
        <v>115</v>
      </c>
      <c r="AV349" s="11">
        <f t="shared" si="130"/>
        <v>3601.76</v>
      </c>
      <c r="AW349" s="11" t="str">
        <f t="shared" si="131"/>
        <v>2019/10</v>
      </c>
      <c r="AX349" s="11" t="str">
        <f t="shared" si="132"/>
        <v>2019/10 Contribuciones Seg. Social</v>
      </c>
      <c r="AY349" s="11">
        <f t="shared" si="134"/>
        <v>174363.61</v>
      </c>
      <c r="AZ349" s="11">
        <f t="shared" si="133"/>
        <v>2.0656603748912979E-2</v>
      </c>
      <c r="BA349" s="11" t="str">
        <f t="shared" si="136"/>
        <v>M988804 115</v>
      </c>
      <c r="BB349" s="11">
        <f>IFERROR(IF(AW349="","",VLOOKUP(AW349,SUSS!R:S,2,FALSE)),AY349*SUSS!$M$2)</f>
        <v>20923.633199999997</v>
      </c>
      <c r="BC349" s="11">
        <f t="shared" si="135"/>
        <v>432.21120000000002</v>
      </c>
    </row>
    <row r="350" spans="14:55" ht="15.75" thickBot="1">
      <c r="N350" s="3" t="s">
        <v>128</v>
      </c>
      <c r="O350" s="82">
        <v>116</v>
      </c>
      <c r="P350" s="86">
        <v>572.54999999999995</v>
      </c>
      <c r="Q350" s="83" t="s">
        <v>14</v>
      </c>
      <c r="R350" s="83" t="s">
        <v>10</v>
      </c>
      <c r="S350" s="83" t="s">
        <v>10</v>
      </c>
      <c r="T350" s="82" t="s">
        <v>92</v>
      </c>
      <c r="U350" s="82" t="s">
        <v>21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>M988804</v>
      </c>
      <c r="AU350" s="11">
        <f t="shared" ref="AU350:AU413" si="150">IF($Q350=$AD$1,O350,"")</f>
        <v>116</v>
      </c>
      <c r="AV350" s="11">
        <f t="shared" ref="AV350:AV413" si="151">IF($Q350=$AD$1,P350,"")</f>
        <v>572.54999999999995</v>
      </c>
      <c r="AW350" s="11" t="str">
        <f t="shared" ref="AW350:AW413" si="152">IF($Q350=$AD$1,T350,"")</f>
        <v>2019/10</v>
      </c>
      <c r="AX350" s="11" t="str">
        <f t="shared" ref="AX350:AX413" si="153">IF(AW350&lt;&gt;"",AW350&amp;" "&amp;$AD$1,"")</f>
        <v>2019/10 Contribuciones Seg. Social</v>
      </c>
      <c r="AY350" s="11">
        <f t="shared" si="134"/>
        <v>174363.61</v>
      </c>
      <c r="AZ350" s="11">
        <f t="shared" ref="AZ350:AZ413" si="154">IF(AY350="","",AV350/AY350)</f>
        <v>3.283655345286783E-3</v>
      </c>
      <c r="BA350" s="11" t="str">
        <f t="shared" si="136"/>
        <v>M988804 116</v>
      </c>
      <c r="BB350" s="11">
        <f>IFERROR(IF(AW350="","",VLOOKUP(AW350,SUSS!R:S,2,FALSE)),AY350*SUSS!$M$2)</f>
        <v>20923.633199999997</v>
      </c>
      <c r="BC350" s="11">
        <f t="shared" si="135"/>
        <v>68.705999999999989</v>
      </c>
    </row>
    <row r="351" spans="14:55" ht="15.75" thickBot="1">
      <c r="N351" s="3" t="s">
        <v>128</v>
      </c>
      <c r="O351" s="82">
        <v>116</v>
      </c>
      <c r="P351" s="85">
        <v>3029.21</v>
      </c>
      <c r="Q351" s="83" t="s">
        <v>14</v>
      </c>
      <c r="R351" s="83" t="s">
        <v>10</v>
      </c>
      <c r="S351" s="83" t="s">
        <v>11</v>
      </c>
      <c r="T351" s="82" t="s">
        <v>92</v>
      </c>
      <c r="U351" s="82" t="s">
        <v>21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>M988804</v>
      </c>
      <c r="AU351" s="11">
        <f t="shared" si="150"/>
        <v>116</v>
      </c>
      <c r="AV351" s="11">
        <f t="shared" si="151"/>
        <v>3029.21</v>
      </c>
      <c r="AW351" s="11" t="str">
        <f t="shared" si="152"/>
        <v>2019/10</v>
      </c>
      <c r="AX351" s="11" t="str">
        <f t="shared" si="153"/>
        <v>2019/10 Contribuciones Seg. Social</v>
      </c>
      <c r="AY351" s="11">
        <f t="shared" si="134"/>
        <v>174363.61</v>
      </c>
      <c r="AZ351" s="11">
        <f t="shared" si="154"/>
        <v>1.7372948403626194E-2</v>
      </c>
      <c r="BA351" s="11" t="str">
        <f t="shared" si="136"/>
        <v>M988804 116</v>
      </c>
      <c r="BB351" s="11">
        <f>IFERROR(IF(AW351="","",VLOOKUP(AW351,SUSS!R:S,2,FALSE)),AY351*SUSS!$M$2)</f>
        <v>20923.633199999997</v>
      </c>
      <c r="BC351" s="11">
        <f t="shared" si="135"/>
        <v>363.5052</v>
      </c>
    </row>
    <row r="352" spans="14:55" ht="15.75" thickBot="1">
      <c r="N352" s="3" t="s">
        <v>128</v>
      </c>
      <c r="O352" s="82">
        <v>117</v>
      </c>
      <c r="P352" s="85">
        <v>3601.76</v>
      </c>
      <c r="Q352" s="83" t="s">
        <v>14</v>
      </c>
      <c r="R352" s="83" t="s">
        <v>10</v>
      </c>
      <c r="S352" s="83" t="s">
        <v>11</v>
      </c>
      <c r="T352" s="82" t="s">
        <v>92</v>
      </c>
      <c r="U352" s="82" t="s">
        <v>21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M988804</v>
      </c>
      <c r="AU352" s="11">
        <f t="shared" si="150"/>
        <v>117</v>
      </c>
      <c r="AV352" s="11">
        <f t="shared" si="151"/>
        <v>3601.76</v>
      </c>
      <c r="AW352" s="11" t="str">
        <f t="shared" si="152"/>
        <v>2019/10</v>
      </c>
      <c r="AX352" s="11" t="str">
        <f t="shared" si="153"/>
        <v>2019/10 Contribuciones Seg. Social</v>
      </c>
      <c r="AY352" s="11">
        <f t="shared" si="134"/>
        <v>174363.61</v>
      </c>
      <c r="AZ352" s="11">
        <f t="shared" si="154"/>
        <v>2.0656603748912979E-2</v>
      </c>
      <c r="BA352" s="11" t="str">
        <f t="shared" si="136"/>
        <v>M988804 117</v>
      </c>
      <c r="BB352" s="11">
        <f>IFERROR(IF(AW352="","",VLOOKUP(AW352,SUSS!R:S,2,FALSE)),AY352*SUSS!$M$2)</f>
        <v>20923.633199999997</v>
      </c>
      <c r="BC352" s="11">
        <f t="shared" si="135"/>
        <v>432.21120000000002</v>
      </c>
    </row>
    <row r="353" spans="14:55" ht="15.75" thickBot="1">
      <c r="N353" s="3" t="s">
        <v>128</v>
      </c>
      <c r="O353" s="82">
        <v>118</v>
      </c>
      <c r="P353" s="85">
        <v>3601.76</v>
      </c>
      <c r="Q353" s="83" t="s">
        <v>14</v>
      </c>
      <c r="R353" s="83" t="s">
        <v>10</v>
      </c>
      <c r="S353" s="83" t="s">
        <v>11</v>
      </c>
      <c r="T353" s="82" t="s">
        <v>92</v>
      </c>
      <c r="U353" s="82" t="s">
        <v>21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M988804</v>
      </c>
      <c r="AU353" s="11">
        <f t="shared" si="150"/>
        <v>118</v>
      </c>
      <c r="AV353" s="11">
        <f t="shared" si="151"/>
        <v>3601.76</v>
      </c>
      <c r="AW353" s="11" t="str">
        <f t="shared" si="152"/>
        <v>2019/10</v>
      </c>
      <c r="AX353" s="11" t="str">
        <f t="shared" si="153"/>
        <v>2019/10 Contribuciones Seg. Social</v>
      </c>
      <c r="AY353" s="11">
        <f t="shared" si="134"/>
        <v>174363.61</v>
      </c>
      <c r="AZ353" s="11">
        <f t="shared" si="154"/>
        <v>2.0656603748912979E-2</v>
      </c>
      <c r="BA353" s="11" t="str">
        <f t="shared" si="136"/>
        <v>M988804 118</v>
      </c>
      <c r="BB353" s="11">
        <f>IFERROR(IF(AW353="","",VLOOKUP(AW353,SUSS!R:S,2,FALSE)),AY353*SUSS!$M$2)</f>
        <v>20923.633199999997</v>
      </c>
      <c r="BC353" s="11">
        <f t="shared" si="135"/>
        <v>432.21120000000002</v>
      </c>
    </row>
    <row r="354" spans="14:55" ht="15.75" thickBot="1">
      <c r="N354" s="3" t="s">
        <v>128</v>
      </c>
      <c r="O354" s="82">
        <v>119</v>
      </c>
      <c r="P354" s="85">
        <v>3601.76</v>
      </c>
      <c r="Q354" s="83" t="s">
        <v>14</v>
      </c>
      <c r="R354" s="83" t="s">
        <v>10</v>
      </c>
      <c r="S354" s="83" t="s">
        <v>11</v>
      </c>
      <c r="T354" s="82" t="s">
        <v>92</v>
      </c>
      <c r="U354" s="82" t="s">
        <v>21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M988804</v>
      </c>
      <c r="AU354" s="11">
        <f t="shared" si="150"/>
        <v>119</v>
      </c>
      <c r="AV354" s="11">
        <f t="shared" si="151"/>
        <v>3601.76</v>
      </c>
      <c r="AW354" s="11" t="str">
        <f t="shared" si="152"/>
        <v>2019/10</v>
      </c>
      <c r="AX354" s="11" t="str">
        <f t="shared" si="153"/>
        <v>2019/10 Contribuciones Seg. Social</v>
      </c>
      <c r="AY354" s="11">
        <f t="shared" si="134"/>
        <v>174363.61</v>
      </c>
      <c r="AZ354" s="11">
        <f t="shared" si="154"/>
        <v>2.0656603748912979E-2</v>
      </c>
      <c r="BA354" s="11" t="str">
        <f t="shared" si="136"/>
        <v>M988804 119</v>
      </c>
      <c r="BB354" s="11">
        <f>IFERROR(IF(AW354="","",VLOOKUP(AW354,SUSS!R:S,2,FALSE)),AY354*SUSS!$M$2)</f>
        <v>20923.633199999997</v>
      </c>
      <c r="BC354" s="11">
        <f t="shared" si="135"/>
        <v>432.21120000000002</v>
      </c>
    </row>
    <row r="355" spans="14:55" ht="15.75" thickBot="1">
      <c r="N355" s="3" t="s">
        <v>128</v>
      </c>
      <c r="O355" s="82">
        <v>120</v>
      </c>
      <c r="P355" s="85">
        <v>3601.87</v>
      </c>
      <c r="Q355" s="83" t="s">
        <v>14</v>
      </c>
      <c r="R355" s="83" t="s">
        <v>10</v>
      </c>
      <c r="S355" s="83" t="s">
        <v>11</v>
      </c>
      <c r="T355" s="82" t="s">
        <v>92</v>
      </c>
      <c r="U355" s="82" t="s">
        <v>21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M988804</v>
      </c>
      <c r="AU355" s="11">
        <f t="shared" si="150"/>
        <v>120</v>
      </c>
      <c r="AV355" s="11">
        <f t="shared" si="151"/>
        <v>3601.87</v>
      </c>
      <c r="AW355" s="11" t="str">
        <f t="shared" si="152"/>
        <v>2019/10</v>
      </c>
      <c r="AX355" s="11" t="str">
        <f t="shared" si="153"/>
        <v>2019/10 Contribuciones Seg. Social</v>
      </c>
      <c r="AY355" s="11">
        <f t="shared" si="134"/>
        <v>174363.61</v>
      </c>
      <c r="AZ355" s="11">
        <f t="shared" si="154"/>
        <v>2.0657234614493244E-2</v>
      </c>
      <c r="BA355" s="11" t="str">
        <f t="shared" si="136"/>
        <v>M988804 120</v>
      </c>
      <c r="BB355" s="11">
        <f>IFERROR(IF(AW355="","",VLOOKUP(AW355,SUSS!R:S,2,FALSE)),AY355*SUSS!$M$2)</f>
        <v>20923.633199999997</v>
      </c>
      <c r="BC355" s="11">
        <f t="shared" si="135"/>
        <v>432.2244</v>
      </c>
    </row>
    <row r="356" spans="14:55" ht="46.5" thickBot="1">
      <c r="N356" s="3" t="s">
        <v>130</v>
      </c>
      <c r="O356" s="89" t="s">
        <v>22</v>
      </c>
      <c r="P356"/>
      <c r="Q356"/>
      <c r="R356"/>
      <c r="S356"/>
      <c r="T356"/>
      <c r="U356"/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O357" s="87" t="s">
        <v>16</v>
      </c>
      <c r="P357" s="87" t="s">
        <v>17</v>
      </c>
      <c r="Q357" s="87" t="s">
        <v>3</v>
      </c>
      <c r="R357" s="87" t="s">
        <v>4</v>
      </c>
      <c r="S357" s="87" t="s">
        <v>5</v>
      </c>
      <c r="T357" s="87" t="s">
        <v>18</v>
      </c>
      <c r="U357" s="87" t="s">
        <v>19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130</v>
      </c>
      <c r="O358" s="77">
        <v>1</v>
      </c>
      <c r="P358" s="80">
        <v>32431.200000000001</v>
      </c>
      <c r="Q358" s="78" t="s">
        <v>13</v>
      </c>
      <c r="R358" s="78" t="s">
        <v>10</v>
      </c>
      <c r="S358" s="78" t="s">
        <v>10</v>
      </c>
      <c r="T358" s="77" t="s">
        <v>93</v>
      </c>
      <c r="U358" s="77" t="s">
        <v>99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130</v>
      </c>
      <c r="O359" s="82">
        <v>1</v>
      </c>
      <c r="P359" s="85">
        <v>33912.870000000003</v>
      </c>
      <c r="Q359" s="83" t="s">
        <v>14</v>
      </c>
      <c r="R359" s="83" t="s">
        <v>10</v>
      </c>
      <c r="S359" s="83" t="s">
        <v>10</v>
      </c>
      <c r="T359" s="82" t="s">
        <v>93</v>
      </c>
      <c r="U359" s="82" t="s">
        <v>99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>N103957</v>
      </c>
      <c r="AU359" s="11">
        <f t="shared" si="150"/>
        <v>1</v>
      </c>
      <c r="AV359" s="11">
        <f t="shared" si="151"/>
        <v>33912.870000000003</v>
      </c>
      <c r="AW359" s="11" t="str">
        <f t="shared" si="152"/>
        <v>2019/11</v>
      </c>
      <c r="AX359" s="11" t="str">
        <f t="shared" si="153"/>
        <v>2019/11 Contribuciones Seg. Social</v>
      </c>
      <c r="AY359" s="11">
        <f t="shared" si="134"/>
        <v>178033.45</v>
      </c>
      <c r="AZ359" s="11">
        <f t="shared" si="154"/>
        <v>0.19048594519737724</v>
      </c>
      <c r="BA359" s="11" t="str">
        <f t="shared" si="136"/>
        <v>N103957 1</v>
      </c>
      <c r="BB359" s="11">
        <f>IFERROR(IF(AW359="","",VLOOKUP(AW359,SUSS!R:S,2,FALSE)),AY359*SUSS!$M$2)</f>
        <v>21364.013999999999</v>
      </c>
      <c r="BC359" s="11">
        <f t="shared" si="135"/>
        <v>4069.5444000000002</v>
      </c>
    </row>
    <row r="360" spans="14:55" ht="15.75" thickBot="1">
      <c r="N360" s="3" t="s">
        <v>130</v>
      </c>
      <c r="O360" s="82">
        <v>2</v>
      </c>
      <c r="P360" s="85">
        <v>34689.47</v>
      </c>
      <c r="Q360" s="83" t="s">
        <v>14</v>
      </c>
      <c r="R360" s="83" t="s">
        <v>10</v>
      </c>
      <c r="S360" s="83" t="s">
        <v>10</v>
      </c>
      <c r="T360" s="82" t="s">
        <v>93</v>
      </c>
      <c r="U360" s="82" t="s">
        <v>99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>N103957</v>
      </c>
      <c r="AU360" s="11">
        <f t="shared" si="150"/>
        <v>2</v>
      </c>
      <c r="AV360" s="11">
        <f t="shared" si="151"/>
        <v>34689.47</v>
      </c>
      <c r="AW360" s="11" t="str">
        <f t="shared" si="152"/>
        <v>2019/11</v>
      </c>
      <c r="AX360" s="11" t="str">
        <f t="shared" si="153"/>
        <v>2019/11 Contribuciones Seg. Social</v>
      </c>
      <c r="AY360" s="11">
        <f t="shared" si="134"/>
        <v>178033.45</v>
      </c>
      <c r="AZ360" s="11">
        <f t="shared" si="154"/>
        <v>0.19484804681367462</v>
      </c>
      <c r="BA360" s="11" t="str">
        <f t="shared" si="136"/>
        <v>N103957 2</v>
      </c>
      <c r="BB360" s="11">
        <f>IFERROR(IF(AW360="","",VLOOKUP(AW360,SUSS!R:S,2,FALSE)),AY360*SUSS!$M$2)</f>
        <v>21364.013999999999</v>
      </c>
      <c r="BC360" s="11">
        <f t="shared" si="135"/>
        <v>4162.7363999999998</v>
      </c>
    </row>
    <row r="361" spans="14:55" ht="15.75" thickBot="1">
      <c r="N361" s="3" t="s">
        <v>130</v>
      </c>
      <c r="O361" s="82">
        <v>2</v>
      </c>
      <c r="P361" s="85">
        <v>33173.879999999997</v>
      </c>
      <c r="Q361" s="83" t="s">
        <v>13</v>
      </c>
      <c r="R361" s="83" t="s">
        <v>10</v>
      </c>
      <c r="S361" s="83" t="s">
        <v>10</v>
      </c>
      <c r="T361" s="82" t="s">
        <v>93</v>
      </c>
      <c r="U361" s="82" t="s">
        <v>99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130</v>
      </c>
      <c r="O362" s="82">
        <v>3</v>
      </c>
      <c r="P362" s="85">
        <v>33933.56</v>
      </c>
      <c r="Q362" s="83" t="s">
        <v>13</v>
      </c>
      <c r="R362" s="83" t="s">
        <v>10</v>
      </c>
      <c r="S362" s="83" t="s">
        <v>10</v>
      </c>
      <c r="T362" s="82" t="s">
        <v>93</v>
      </c>
      <c r="U362" s="82" t="s">
        <v>99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130</v>
      </c>
      <c r="O363" s="82">
        <v>3</v>
      </c>
      <c r="P363" s="85">
        <v>35483.86</v>
      </c>
      <c r="Q363" s="83" t="s">
        <v>14</v>
      </c>
      <c r="R363" s="83" t="s">
        <v>10</v>
      </c>
      <c r="S363" s="83" t="s">
        <v>10</v>
      </c>
      <c r="T363" s="82" t="s">
        <v>93</v>
      </c>
      <c r="U363" s="82" t="s">
        <v>99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>N103957</v>
      </c>
      <c r="AU363" s="11">
        <f t="shared" si="150"/>
        <v>3</v>
      </c>
      <c r="AV363" s="11">
        <f t="shared" si="151"/>
        <v>35483.86</v>
      </c>
      <c r="AW363" s="11" t="str">
        <f t="shared" si="152"/>
        <v>2019/11</v>
      </c>
      <c r="AX363" s="11" t="str">
        <f t="shared" si="153"/>
        <v>2019/11 Contribuciones Seg. Social</v>
      </c>
      <c r="AY363" s="11">
        <f t="shared" si="134"/>
        <v>178033.45</v>
      </c>
      <c r="AZ363" s="11">
        <f t="shared" si="154"/>
        <v>0.19931007347214807</v>
      </c>
      <c r="BA363" s="11" t="str">
        <f t="shared" si="136"/>
        <v>N103957 3</v>
      </c>
      <c r="BB363" s="11">
        <f>IFERROR(IF(AW363="","",VLOOKUP(AW363,SUSS!R:S,2,FALSE)),AY363*SUSS!$M$2)</f>
        <v>21364.013999999999</v>
      </c>
      <c r="BC363" s="11">
        <f t="shared" si="135"/>
        <v>4258.0631999999996</v>
      </c>
    </row>
    <row r="364" spans="14:55" ht="15.75" thickBot="1">
      <c r="N364" s="3" t="s">
        <v>130</v>
      </c>
      <c r="O364" s="82">
        <v>4</v>
      </c>
      <c r="P364" s="85">
        <v>34710.639999999999</v>
      </c>
      <c r="Q364" s="83" t="s">
        <v>13</v>
      </c>
      <c r="R364" s="83" t="s">
        <v>10</v>
      </c>
      <c r="S364" s="83" t="s">
        <v>10</v>
      </c>
      <c r="T364" s="82" t="s">
        <v>93</v>
      </c>
      <c r="U364" s="82" t="s">
        <v>99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130</v>
      </c>
      <c r="O365" s="82">
        <v>4</v>
      </c>
      <c r="P365" s="85">
        <v>36296.44</v>
      </c>
      <c r="Q365" s="83" t="s">
        <v>14</v>
      </c>
      <c r="R365" s="83" t="s">
        <v>10</v>
      </c>
      <c r="S365" s="83" t="s">
        <v>10</v>
      </c>
      <c r="T365" s="82" t="s">
        <v>93</v>
      </c>
      <c r="U365" s="82" t="s">
        <v>99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>N103957</v>
      </c>
      <c r="AU365" s="11">
        <f t="shared" si="150"/>
        <v>4</v>
      </c>
      <c r="AV365" s="11">
        <f t="shared" si="151"/>
        <v>36296.44</v>
      </c>
      <c r="AW365" s="11" t="str">
        <f t="shared" si="152"/>
        <v>2019/11</v>
      </c>
      <c r="AX365" s="11" t="str">
        <f t="shared" si="153"/>
        <v>2019/11 Contribuciones Seg. Social</v>
      </c>
      <c r="AY365" s="11">
        <f t="shared" si="134"/>
        <v>178033.45</v>
      </c>
      <c r="AZ365" s="11">
        <f t="shared" si="154"/>
        <v>0.20387427194159299</v>
      </c>
      <c r="BA365" s="11" t="str">
        <f t="shared" si="136"/>
        <v>N103957 4</v>
      </c>
      <c r="BB365" s="11">
        <f>IFERROR(IF(AW365="","",VLOOKUP(AW365,SUSS!R:S,2,FALSE)),AY365*SUSS!$M$2)</f>
        <v>21364.013999999999</v>
      </c>
      <c r="BC365" s="11">
        <f t="shared" si="135"/>
        <v>4355.5727999999999</v>
      </c>
    </row>
    <row r="366" spans="14:55" ht="15.75" thickBot="1">
      <c r="N366" s="3" t="s">
        <v>130</v>
      </c>
      <c r="O366" s="82">
        <v>5</v>
      </c>
      <c r="P366" s="85">
        <v>37127.629999999997</v>
      </c>
      <c r="Q366" s="83" t="s">
        <v>14</v>
      </c>
      <c r="R366" s="83" t="s">
        <v>10</v>
      </c>
      <c r="S366" s="83" t="s">
        <v>10</v>
      </c>
      <c r="T366" s="82" t="s">
        <v>93</v>
      </c>
      <c r="U366" s="82" t="s">
        <v>99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>N103957</v>
      </c>
      <c r="AU366" s="11">
        <f t="shared" si="150"/>
        <v>5</v>
      </c>
      <c r="AV366" s="11">
        <f t="shared" si="151"/>
        <v>37127.629999999997</v>
      </c>
      <c r="AW366" s="11" t="str">
        <f t="shared" si="152"/>
        <v>2019/11</v>
      </c>
      <c r="AX366" s="11" t="str">
        <f t="shared" si="153"/>
        <v>2019/11 Contribuciones Seg. Social</v>
      </c>
      <c r="AY366" s="11">
        <f t="shared" si="134"/>
        <v>178033.45</v>
      </c>
      <c r="AZ366" s="11">
        <f t="shared" si="154"/>
        <v>0.20854300132924455</v>
      </c>
      <c r="BA366" s="11" t="str">
        <f t="shared" si="136"/>
        <v>N103957 5</v>
      </c>
      <c r="BB366" s="11">
        <f>IFERROR(IF(AW366="","",VLOOKUP(AW366,SUSS!R:S,2,FALSE)),AY366*SUSS!$M$2)</f>
        <v>21364.013999999999</v>
      </c>
      <c r="BC366" s="11">
        <f t="shared" si="135"/>
        <v>4455.315599999999</v>
      </c>
    </row>
    <row r="367" spans="14:55" ht="15.75" thickBot="1">
      <c r="N367" s="3" t="s">
        <v>130</v>
      </c>
      <c r="O367" s="82">
        <v>5</v>
      </c>
      <c r="P367" s="85">
        <v>35505.51</v>
      </c>
      <c r="Q367" s="83" t="s">
        <v>13</v>
      </c>
      <c r="R367" s="83" t="s">
        <v>10</v>
      </c>
      <c r="S367" s="83" t="s">
        <v>10</v>
      </c>
      <c r="T367" s="82" t="s">
        <v>93</v>
      </c>
      <c r="U367" s="82" t="s">
        <v>99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130</v>
      </c>
      <c r="O368" s="82">
        <v>6</v>
      </c>
      <c r="P368" s="86">
        <v>523.17999999999995</v>
      </c>
      <c r="Q368" s="83" t="s">
        <v>14</v>
      </c>
      <c r="R368" s="83" t="s">
        <v>10</v>
      </c>
      <c r="S368" s="83" t="s">
        <v>10</v>
      </c>
      <c r="T368" s="82" t="s">
        <v>93</v>
      </c>
      <c r="U368" s="82" t="s">
        <v>99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>N103957</v>
      </c>
      <c r="AU368" s="11">
        <f t="shared" si="150"/>
        <v>6</v>
      </c>
      <c r="AV368" s="11">
        <f t="shared" si="151"/>
        <v>523.17999999999995</v>
      </c>
      <c r="AW368" s="11" t="str">
        <f t="shared" si="152"/>
        <v>2019/11</v>
      </c>
      <c r="AX368" s="11" t="str">
        <f t="shared" si="153"/>
        <v>2019/11 Contribuciones Seg. Social</v>
      </c>
      <c r="AY368" s="11">
        <f t="shared" si="134"/>
        <v>178033.45</v>
      </c>
      <c r="AZ368" s="11">
        <f t="shared" si="154"/>
        <v>2.9386612459624856E-3</v>
      </c>
      <c r="BA368" s="11" t="str">
        <f t="shared" si="136"/>
        <v>N103957 6</v>
      </c>
      <c r="BB368" s="11">
        <f>IFERROR(IF(AW368="","",VLOOKUP(AW368,SUSS!R:S,2,FALSE)),AY368*SUSS!$M$2)</f>
        <v>21364.013999999999</v>
      </c>
      <c r="BC368" s="11">
        <f t="shared" si="135"/>
        <v>62.781599999999983</v>
      </c>
    </row>
    <row r="369" spans="14:55" ht="15.75" thickBot="1">
      <c r="N369" s="3" t="s">
        <v>130</v>
      </c>
      <c r="O369" s="82">
        <v>6</v>
      </c>
      <c r="P369" s="86">
        <v>500.32</v>
      </c>
      <c r="Q369" s="83" t="s">
        <v>13</v>
      </c>
      <c r="R369" s="83" t="s">
        <v>10</v>
      </c>
      <c r="S369" s="83" t="s">
        <v>10</v>
      </c>
      <c r="T369" s="82" t="s">
        <v>93</v>
      </c>
      <c r="U369" s="82" t="s">
        <v>99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130</v>
      </c>
      <c r="O370" s="82">
        <v>6</v>
      </c>
      <c r="P370" s="85">
        <v>37454.68</v>
      </c>
      <c r="Q370" s="83" t="s">
        <v>14</v>
      </c>
      <c r="R370" s="83" t="s">
        <v>10</v>
      </c>
      <c r="S370" s="83" t="s">
        <v>11</v>
      </c>
      <c r="T370" s="82" t="s">
        <v>93</v>
      </c>
      <c r="U370" s="82" t="s">
        <v>99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>N103957</v>
      </c>
      <c r="AU370" s="11">
        <f t="shared" si="150"/>
        <v>6</v>
      </c>
      <c r="AV370" s="11">
        <f t="shared" si="151"/>
        <v>37454.68</v>
      </c>
      <c r="AW370" s="11" t="str">
        <f t="shared" si="152"/>
        <v>2019/11</v>
      </c>
      <c r="AX370" s="11" t="str">
        <f t="shared" si="153"/>
        <v>2019/11 Contribuciones Seg. Social</v>
      </c>
      <c r="AY370" s="11">
        <f t="shared" si="134"/>
        <v>178033.45</v>
      </c>
      <c r="AZ370" s="11">
        <f t="shared" si="154"/>
        <v>0.21038001566559542</v>
      </c>
      <c r="BA370" s="11" t="str">
        <f t="shared" si="136"/>
        <v>N103957 6</v>
      </c>
      <c r="BB370" s="11">
        <f>IFERROR(IF(AW370="","",VLOOKUP(AW370,SUSS!R:S,2,FALSE)),AY370*SUSS!$M$2)</f>
        <v>21364.013999999999</v>
      </c>
      <c r="BC370" s="11">
        <f t="shared" si="135"/>
        <v>4494.5616</v>
      </c>
    </row>
    <row r="371" spans="14:55" ht="15.75" thickBot="1">
      <c r="N371" s="3" t="s">
        <v>130</v>
      </c>
      <c r="O371" s="82">
        <v>6</v>
      </c>
      <c r="P371" s="85">
        <v>35818.269999999997</v>
      </c>
      <c r="Q371" s="83" t="s">
        <v>13</v>
      </c>
      <c r="R371" s="83" t="s">
        <v>10</v>
      </c>
      <c r="S371" s="83" t="s">
        <v>11</v>
      </c>
      <c r="T371" s="82" t="s">
        <v>93</v>
      </c>
      <c r="U371" s="82" t="s">
        <v>99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46.5" thickBot="1">
      <c r="N372" s="3" t="s">
        <v>131</v>
      </c>
      <c r="O372" s="89" t="s">
        <v>22</v>
      </c>
      <c r="P372"/>
      <c r="Q372"/>
      <c r="R372"/>
      <c r="S372"/>
      <c r="T372"/>
      <c r="U372"/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131</v>
      </c>
      <c r="O373" s="87" t="s">
        <v>16</v>
      </c>
      <c r="P373" s="87" t="s">
        <v>17</v>
      </c>
      <c r="Q373" s="87" t="s">
        <v>3</v>
      </c>
      <c r="R373" s="87" t="s">
        <v>4</v>
      </c>
      <c r="S373" s="87" t="s">
        <v>5</v>
      </c>
      <c r="T373" s="87" t="s">
        <v>18</v>
      </c>
      <c r="U373" s="87" t="s">
        <v>19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29.25" thickBot="1">
      <c r="N374" s="3" t="s">
        <v>131</v>
      </c>
      <c r="O374" s="77">
        <v>1</v>
      </c>
      <c r="P374" s="80">
        <v>14168.32</v>
      </c>
      <c r="Q374" s="78" t="s">
        <v>14</v>
      </c>
      <c r="R374" s="78" t="s">
        <v>132</v>
      </c>
      <c r="S374" s="78" t="s">
        <v>10</v>
      </c>
      <c r="T374" s="77" t="s">
        <v>133</v>
      </c>
      <c r="U374" s="77" t="s">
        <v>90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>N103917</v>
      </c>
      <c r="AU374" s="11">
        <f t="shared" si="150"/>
        <v>1</v>
      </c>
      <c r="AV374" s="11">
        <f t="shared" si="151"/>
        <v>14168.32</v>
      </c>
      <c r="AW374" s="11" t="str">
        <f t="shared" si="152"/>
        <v>2020/3</v>
      </c>
      <c r="AX374" s="11" t="str">
        <f t="shared" si="153"/>
        <v>2020/3 Contribuciones Seg. Social</v>
      </c>
      <c r="AY374" s="11">
        <f t="shared" si="134"/>
        <v>122150.86</v>
      </c>
      <c r="AZ374" s="11">
        <f t="shared" si="154"/>
        <v>0.11599034177900998</v>
      </c>
      <c r="BA374" s="11" t="str">
        <f t="shared" si="136"/>
        <v>N103917 1</v>
      </c>
      <c r="BB374" s="11">
        <f>IFERROR(IF(AW374="","",VLOOKUP(AW374,SUSS!R:S,2,FALSE)),AY374*SUSS!$M$2)</f>
        <v>14658.1032</v>
      </c>
      <c r="BC374" s="11">
        <f t="shared" si="135"/>
        <v>1700.1983999999998</v>
      </c>
    </row>
    <row r="375" spans="14:55" ht="29.25" thickBot="1">
      <c r="N375" s="3" t="s">
        <v>131</v>
      </c>
      <c r="O375" s="82">
        <v>2</v>
      </c>
      <c r="P375" s="85">
        <v>14472.94</v>
      </c>
      <c r="Q375" s="83" t="s">
        <v>14</v>
      </c>
      <c r="R375" s="83" t="s">
        <v>132</v>
      </c>
      <c r="S375" s="83" t="s">
        <v>10</v>
      </c>
      <c r="T375" s="82" t="s">
        <v>133</v>
      </c>
      <c r="U375" s="82" t="s">
        <v>20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>N103917</v>
      </c>
      <c r="AU375" s="11">
        <f t="shared" si="150"/>
        <v>2</v>
      </c>
      <c r="AV375" s="11">
        <f t="shared" si="151"/>
        <v>14472.94</v>
      </c>
      <c r="AW375" s="11" t="str">
        <f t="shared" si="152"/>
        <v>2020/3</v>
      </c>
      <c r="AX375" s="11" t="str">
        <f t="shared" si="153"/>
        <v>2020/3 Contribuciones Seg. Social</v>
      </c>
      <c r="AY375" s="11">
        <f t="shared" si="134"/>
        <v>122150.86</v>
      </c>
      <c r="AZ375" s="11">
        <f t="shared" si="154"/>
        <v>0.1184841432962486</v>
      </c>
      <c r="BA375" s="11" t="str">
        <f t="shared" si="136"/>
        <v>N103917 2</v>
      </c>
      <c r="BB375" s="11">
        <f>IFERROR(IF(AW375="","",VLOOKUP(AW375,SUSS!R:S,2,FALSE)),AY375*SUSS!$M$2)</f>
        <v>14658.1032</v>
      </c>
      <c r="BC375" s="11">
        <f t="shared" si="135"/>
        <v>1736.7528</v>
      </c>
    </row>
    <row r="376" spans="14:55" ht="29.25" thickBot="1">
      <c r="N376" s="3" t="s">
        <v>131</v>
      </c>
      <c r="O376" s="82">
        <v>3</v>
      </c>
      <c r="P376" s="85">
        <v>14784.11</v>
      </c>
      <c r="Q376" s="83" t="s">
        <v>14</v>
      </c>
      <c r="R376" s="83" t="s">
        <v>132</v>
      </c>
      <c r="S376" s="83" t="s">
        <v>10</v>
      </c>
      <c r="T376" s="82" t="s">
        <v>133</v>
      </c>
      <c r="U376" s="82" t="s">
        <v>20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>N103917</v>
      </c>
      <c r="AU376" s="11">
        <f t="shared" si="150"/>
        <v>3</v>
      </c>
      <c r="AV376" s="11">
        <f t="shared" si="151"/>
        <v>14784.11</v>
      </c>
      <c r="AW376" s="11" t="str">
        <f t="shared" si="152"/>
        <v>2020/3</v>
      </c>
      <c r="AX376" s="11" t="str">
        <f t="shared" si="153"/>
        <v>2020/3 Contribuciones Seg. Social</v>
      </c>
      <c r="AY376" s="11">
        <f t="shared" si="134"/>
        <v>122150.86</v>
      </c>
      <c r="AZ376" s="11">
        <f t="shared" si="154"/>
        <v>0.12103156703112856</v>
      </c>
      <c r="BA376" s="11" t="str">
        <f t="shared" si="136"/>
        <v>N103917 3</v>
      </c>
      <c r="BB376" s="11">
        <f>IFERROR(IF(AW376="","",VLOOKUP(AW376,SUSS!R:S,2,FALSE)),AY376*SUSS!$M$2)</f>
        <v>14658.1032</v>
      </c>
      <c r="BC376" s="11">
        <f t="shared" si="135"/>
        <v>1774.0932</v>
      </c>
    </row>
    <row r="377" spans="14:55" ht="29.25" thickBot="1">
      <c r="N377" s="3" t="s">
        <v>131</v>
      </c>
      <c r="O377" s="82">
        <v>4</v>
      </c>
      <c r="P377" s="85">
        <v>15101.96</v>
      </c>
      <c r="Q377" s="83" t="s">
        <v>14</v>
      </c>
      <c r="R377" s="83" t="s">
        <v>132</v>
      </c>
      <c r="S377" s="83" t="s">
        <v>10</v>
      </c>
      <c r="T377" s="82" t="s">
        <v>133</v>
      </c>
      <c r="U377" s="82" t="s">
        <v>20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>N103917</v>
      </c>
      <c r="AU377" s="11">
        <f t="shared" si="150"/>
        <v>4</v>
      </c>
      <c r="AV377" s="11">
        <f t="shared" si="151"/>
        <v>15101.96</v>
      </c>
      <c r="AW377" s="11" t="str">
        <f t="shared" si="152"/>
        <v>2020/3</v>
      </c>
      <c r="AX377" s="11" t="str">
        <f t="shared" si="153"/>
        <v>2020/3 Contribuciones Seg. Social</v>
      </c>
      <c r="AY377" s="11">
        <f t="shared" si="134"/>
        <v>122150.86</v>
      </c>
      <c r="AZ377" s="11">
        <f t="shared" si="154"/>
        <v>0.1236336772414046</v>
      </c>
      <c r="BA377" s="11" t="str">
        <f t="shared" si="136"/>
        <v>N103917 4</v>
      </c>
      <c r="BB377" s="11">
        <f>IFERROR(IF(AW377="","",VLOOKUP(AW377,SUSS!R:S,2,FALSE)),AY377*SUSS!$M$2)</f>
        <v>14658.1032</v>
      </c>
      <c r="BC377" s="11">
        <f t="shared" si="135"/>
        <v>1812.2351999999998</v>
      </c>
    </row>
    <row r="378" spans="14:55" ht="29.25" thickBot="1">
      <c r="N378" s="3" t="s">
        <v>131</v>
      </c>
      <c r="O378" s="82">
        <v>5</v>
      </c>
      <c r="P378" s="85">
        <v>15426.66</v>
      </c>
      <c r="Q378" s="83" t="s">
        <v>14</v>
      </c>
      <c r="R378" s="83" t="s">
        <v>132</v>
      </c>
      <c r="S378" s="83" t="s">
        <v>10</v>
      </c>
      <c r="T378" s="82" t="s">
        <v>133</v>
      </c>
      <c r="U378" s="82" t="s">
        <v>21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>N103917</v>
      </c>
      <c r="AU378" s="11">
        <f t="shared" si="150"/>
        <v>5</v>
      </c>
      <c r="AV378" s="11">
        <f t="shared" si="151"/>
        <v>15426.66</v>
      </c>
      <c r="AW378" s="11" t="str">
        <f t="shared" si="152"/>
        <v>2020/3</v>
      </c>
      <c r="AX378" s="11" t="str">
        <f t="shared" si="153"/>
        <v>2020/3 Contribuciones Seg. Social</v>
      </c>
      <c r="AY378" s="11">
        <f t="shared" si="134"/>
        <v>122150.86</v>
      </c>
      <c r="AZ378" s="11">
        <f t="shared" si="154"/>
        <v>0.12629186564875597</v>
      </c>
      <c r="BA378" s="11" t="str">
        <f t="shared" si="136"/>
        <v>N103917 5</v>
      </c>
      <c r="BB378" s="11">
        <f>IFERROR(IF(AW378="","",VLOOKUP(AW378,SUSS!R:S,2,FALSE)),AY378*SUSS!$M$2)</f>
        <v>14658.1032</v>
      </c>
      <c r="BC378" s="11">
        <f t="shared" si="135"/>
        <v>1851.1991999999998</v>
      </c>
    </row>
    <row r="379" spans="14:55" ht="29.25" thickBot="1">
      <c r="N379" s="3" t="s">
        <v>131</v>
      </c>
      <c r="O379" s="82">
        <v>6</v>
      </c>
      <c r="P379" s="85">
        <v>15758.33</v>
      </c>
      <c r="Q379" s="83" t="s">
        <v>14</v>
      </c>
      <c r="R379" s="83" t="s">
        <v>132</v>
      </c>
      <c r="S379" s="83" t="s">
        <v>10</v>
      </c>
      <c r="T379" s="82" t="s">
        <v>133</v>
      </c>
      <c r="U379" s="82" t="s">
        <v>21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>N103917</v>
      </c>
      <c r="AU379" s="11">
        <f t="shared" si="150"/>
        <v>6</v>
      </c>
      <c r="AV379" s="11">
        <f t="shared" si="151"/>
        <v>15758.33</v>
      </c>
      <c r="AW379" s="11" t="str">
        <f t="shared" si="152"/>
        <v>2020/3</v>
      </c>
      <c r="AX379" s="11" t="str">
        <f t="shared" si="153"/>
        <v>2020/3 Contribuciones Seg. Social</v>
      </c>
      <c r="AY379" s="11">
        <f t="shared" si="134"/>
        <v>122150.86</v>
      </c>
      <c r="AZ379" s="11">
        <f t="shared" si="154"/>
        <v>0.12900711464495623</v>
      </c>
      <c r="BA379" s="11" t="str">
        <f t="shared" si="136"/>
        <v>N103917 6</v>
      </c>
      <c r="BB379" s="11">
        <f>IFERROR(IF(AW379="","",VLOOKUP(AW379,SUSS!R:S,2,FALSE)),AY379*SUSS!$M$2)</f>
        <v>14658.1032</v>
      </c>
      <c r="BC379" s="11">
        <f t="shared" si="135"/>
        <v>1890.9995999999999</v>
      </c>
    </row>
    <row r="380" spans="14:55" ht="29.25" thickBot="1">
      <c r="N380" s="3" t="s">
        <v>131</v>
      </c>
      <c r="O380" s="82">
        <v>7</v>
      </c>
      <c r="P380" s="85">
        <v>16097.13</v>
      </c>
      <c r="Q380" s="83" t="s">
        <v>14</v>
      </c>
      <c r="R380" s="83" t="s">
        <v>132</v>
      </c>
      <c r="S380" s="83" t="s">
        <v>10</v>
      </c>
      <c r="T380" s="82" t="s">
        <v>133</v>
      </c>
      <c r="U380" s="82" t="s">
        <v>21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>N103917</v>
      </c>
      <c r="AU380" s="11">
        <f t="shared" si="150"/>
        <v>7</v>
      </c>
      <c r="AV380" s="11">
        <f t="shared" si="151"/>
        <v>16097.13</v>
      </c>
      <c r="AW380" s="11" t="str">
        <f t="shared" si="152"/>
        <v>2020/3</v>
      </c>
      <c r="AX380" s="11" t="str">
        <f t="shared" si="153"/>
        <v>2020/3 Contribuciones Seg. Social</v>
      </c>
      <c r="AY380" s="11">
        <f t="shared" si="134"/>
        <v>122150.86</v>
      </c>
      <c r="AZ380" s="11">
        <f t="shared" si="154"/>
        <v>0.13178073408570351</v>
      </c>
      <c r="BA380" s="11" t="str">
        <f t="shared" si="136"/>
        <v>N103917 7</v>
      </c>
      <c r="BB380" s="11">
        <f>IFERROR(IF(AW380="","",VLOOKUP(AW380,SUSS!R:S,2,FALSE)),AY380*SUSS!$M$2)</f>
        <v>14658.1032</v>
      </c>
      <c r="BC380" s="11">
        <f t="shared" si="135"/>
        <v>1931.6555999999996</v>
      </c>
    </row>
    <row r="381" spans="14:55" ht="29.25" thickBot="1">
      <c r="N381" s="3" t="s">
        <v>131</v>
      </c>
      <c r="O381" s="82">
        <v>8</v>
      </c>
      <c r="P381" s="85">
        <v>16341.41</v>
      </c>
      <c r="Q381" s="83" t="s">
        <v>14</v>
      </c>
      <c r="R381" s="83" t="s">
        <v>132</v>
      </c>
      <c r="S381" s="83" t="s">
        <v>10</v>
      </c>
      <c r="T381" s="82" t="s">
        <v>133</v>
      </c>
      <c r="U381" s="82" t="s">
        <v>21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N103917</v>
      </c>
      <c r="AU381" s="11">
        <f t="shared" si="150"/>
        <v>8</v>
      </c>
      <c r="AV381" s="11">
        <f t="shared" si="151"/>
        <v>16341.41</v>
      </c>
      <c r="AW381" s="11" t="str">
        <f t="shared" si="152"/>
        <v>2020/3</v>
      </c>
      <c r="AX381" s="11" t="str">
        <f t="shared" si="153"/>
        <v>2020/3 Contribuciones Seg. Social</v>
      </c>
      <c r="AY381" s="11">
        <f t="shared" si="134"/>
        <v>122150.86</v>
      </c>
      <c r="AZ381" s="11">
        <f t="shared" si="154"/>
        <v>0.13378055627279251</v>
      </c>
      <c r="BA381" s="11" t="str">
        <f t="shared" si="136"/>
        <v>N103917 8</v>
      </c>
      <c r="BB381" s="11">
        <f>IFERROR(IF(AW381="","",VLOOKUP(AW381,SUSS!R:S,2,FALSE)),AY381*SUSS!$M$2)</f>
        <v>14658.1032</v>
      </c>
      <c r="BC381" s="11">
        <f t="shared" si="135"/>
        <v>1960.9691999999998</v>
      </c>
    </row>
    <row r="382" spans="14:55" ht="29.25" thickBot="1">
      <c r="N382" s="3" t="s">
        <v>131</v>
      </c>
      <c r="O382" s="82">
        <v>8</v>
      </c>
      <c r="P382" s="86">
        <v>101.79</v>
      </c>
      <c r="Q382" s="83" t="s">
        <v>14</v>
      </c>
      <c r="R382" s="83" t="s">
        <v>132</v>
      </c>
      <c r="S382" s="83" t="s">
        <v>11</v>
      </c>
      <c r="T382" s="82" t="s">
        <v>133</v>
      </c>
      <c r="U382" s="82" t="s">
        <v>21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N103917</v>
      </c>
      <c r="AU382" s="11">
        <f t="shared" si="150"/>
        <v>8</v>
      </c>
      <c r="AV382" s="11">
        <f t="shared" si="151"/>
        <v>101.79</v>
      </c>
      <c r="AW382" s="11" t="str">
        <f t="shared" si="152"/>
        <v>2020/3</v>
      </c>
      <c r="AX382" s="11" t="str">
        <f t="shared" si="153"/>
        <v>2020/3 Contribuciones Seg. Social</v>
      </c>
      <c r="AY382" s="11">
        <f t="shared" si="134"/>
        <v>122150.86</v>
      </c>
      <c r="AZ382" s="11">
        <f t="shared" si="154"/>
        <v>8.3331382194116359E-4</v>
      </c>
      <c r="BA382" s="11" t="str">
        <f t="shared" si="136"/>
        <v>N103917 8</v>
      </c>
      <c r="BB382" s="11">
        <f>IFERROR(IF(AW382="","",VLOOKUP(AW382,SUSS!R:S,2,FALSE)),AY382*SUSS!$M$2)</f>
        <v>14658.1032</v>
      </c>
      <c r="BC382" s="11">
        <f t="shared" si="135"/>
        <v>12.2148</v>
      </c>
    </row>
    <row r="383" spans="14:55" ht="46.5" thickBot="1">
      <c r="N383" s="3" t="s">
        <v>134</v>
      </c>
      <c r="O383" s="89" t="s">
        <v>22</v>
      </c>
      <c r="P383"/>
      <c r="Q383"/>
      <c r="R383"/>
      <c r="S383"/>
      <c r="T383"/>
      <c r="U383"/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134</v>
      </c>
      <c r="O384" s="87" t="s">
        <v>16</v>
      </c>
      <c r="P384" s="87" t="s">
        <v>17</v>
      </c>
      <c r="Q384" s="87" t="s">
        <v>3</v>
      </c>
      <c r="R384" s="87" t="s">
        <v>4</v>
      </c>
      <c r="S384" s="87" t="s">
        <v>5</v>
      </c>
      <c r="T384" s="87" t="s">
        <v>18</v>
      </c>
      <c r="U384" s="87" t="s">
        <v>19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134</v>
      </c>
      <c r="O385" s="77">
        <v>1</v>
      </c>
      <c r="P385" s="80">
        <v>1580.03</v>
      </c>
      <c r="Q385" s="78" t="s">
        <v>14</v>
      </c>
      <c r="R385" s="78" t="s">
        <v>10</v>
      </c>
      <c r="S385" s="78" t="s">
        <v>11</v>
      </c>
      <c r="T385" s="77" t="s">
        <v>91</v>
      </c>
      <c r="U385" s="77" t="s">
        <v>20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N104123</v>
      </c>
      <c r="AU385" s="11">
        <f t="shared" si="150"/>
        <v>1</v>
      </c>
      <c r="AV385" s="11">
        <f t="shared" si="151"/>
        <v>1580.03</v>
      </c>
      <c r="AW385" s="11" t="str">
        <f t="shared" si="152"/>
        <v>2019/9</v>
      </c>
      <c r="AX385" s="11" t="str">
        <f t="shared" si="153"/>
        <v>2019/9 Contribuciones Seg. Social</v>
      </c>
      <c r="AY385" s="11">
        <f t="shared" si="134"/>
        <v>150389.57999999999</v>
      </c>
      <c r="AZ385" s="11">
        <f t="shared" si="154"/>
        <v>1.0506246509897827E-2</v>
      </c>
      <c r="BA385" s="11" t="str">
        <f t="shared" si="136"/>
        <v>N104123 1</v>
      </c>
      <c r="BB385" s="11">
        <f>IFERROR(IF(AW385="","",VLOOKUP(AW385,SUSS!R:S,2,FALSE)),AY385*SUSS!$M$2)</f>
        <v>18046.749599999999</v>
      </c>
      <c r="BC385" s="11">
        <f t="shared" si="135"/>
        <v>189.6036</v>
      </c>
    </row>
    <row r="386" spans="14:55" ht="15.75" thickBot="1">
      <c r="N386" s="3" t="s">
        <v>134</v>
      </c>
      <c r="O386" s="82">
        <v>2</v>
      </c>
      <c r="P386" s="85">
        <v>1616.21</v>
      </c>
      <c r="Q386" s="83" t="s">
        <v>14</v>
      </c>
      <c r="R386" s="83" t="s">
        <v>10</v>
      </c>
      <c r="S386" s="83" t="s">
        <v>11</v>
      </c>
      <c r="T386" s="82" t="s">
        <v>91</v>
      </c>
      <c r="U386" s="82" t="s">
        <v>20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N104123</v>
      </c>
      <c r="AU386" s="11">
        <f t="shared" si="150"/>
        <v>2</v>
      </c>
      <c r="AV386" s="11">
        <f t="shared" si="151"/>
        <v>1616.21</v>
      </c>
      <c r="AW386" s="11" t="str">
        <f t="shared" si="152"/>
        <v>2019/9</v>
      </c>
      <c r="AX386" s="11" t="str">
        <f t="shared" si="153"/>
        <v>2019/9 Contribuciones Seg. Social</v>
      </c>
      <c r="AY386" s="11">
        <f t="shared" si="134"/>
        <v>150389.57999999999</v>
      </c>
      <c r="AZ386" s="11">
        <f t="shared" si="154"/>
        <v>1.0746821688045144E-2</v>
      </c>
      <c r="BA386" s="11" t="str">
        <f t="shared" si="136"/>
        <v>N104123 2</v>
      </c>
      <c r="BB386" s="11">
        <f>IFERROR(IF(AW386="","",VLOOKUP(AW386,SUSS!R:S,2,FALSE)),AY386*SUSS!$M$2)</f>
        <v>18046.749599999999</v>
      </c>
      <c r="BC386" s="11">
        <f t="shared" si="135"/>
        <v>193.9452</v>
      </c>
    </row>
    <row r="387" spans="14:55" ht="15.75" thickBot="1">
      <c r="N387" s="3" t="s">
        <v>134</v>
      </c>
      <c r="O387" s="82">
        <v>3</v>
      </c>
      <c r="P387" s="85">
        <v>1653.22</v>
      </c>
      <c r="Q387" s="83" t="s">
        <v>14</v>
      </c>
      <c r="R387" s="83" t="s">
        <v>10</v>
      </c>
      <c r="S387" s="83" t="s">
        <v>11</v>
      </c>
      <c r="T387" s="82" t="s">
        <v>91</v>
      </c>
      <c r="U387" s="82" t="s">
        <v>20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>N104123</v>
      </c>
      <c r="AU387" s="11">
        <f t="shared" si="150"/>
        <v>3</v>
      </c>
      <c r="AV387" s="11">
        <f t="shared" si="151"/>
        <v>1653.22</v>
      </c>
      <c r="AW387" s="11" t="str">
        <f t="shared" si="152"/>
        <v>2019/9</v>
      </c>
      <c r="AX387" s="11" t="str">
        <f t="shared" si="153"/>
        <v>2019/9 Contribuciones Seg. Social</v>
      </c>
      <c r="AY387" s="11">
        <f t="shared" si="134"/>
        <v>150389.57999999999</v>
      </c>
      <c r="AZ387" s="11">
        <f t="shared" si="154"/>
        <v>1.0992915865580582E-2</v>
      </c>
      <c r="BA387" s="11" t="str">
        <f t="shared" si="136"/>
        <v>N104123 3</v>
      </c>
      <c r="BB387" s="11">
        <f>IFERROR(IF(AW387="","",VLOOKUP(AW387,SUSS!R:S,2,FALSE)),AY387*SUSS!$M$2)</f>
        <v>18046.749599999999</v>
      </c>
      <c r="BC387" s="11">
        <f t="shared" si="135"/>
        <v>198.38640000000001</v>
      </c>
    </row>
    <row r="388" spans="14:55" ht="15.75" thickBot="1">
      <c r="N388" s="3" t="s">
        <v>134</v>
      </c>
      <c r="O388" s="82">
        <v>4</v>
      </c>
      <c r="P388" s="85">
        <v>1691.08</v>
      </c>
      <c r="Q388" s="83" t="s">
        <v>14</v>
      </c>
      <c r="R388" s="83" t="s">
        <v>10</v>
      </c>
      <c r="S388" s="83" t="s">
        <v>11</v>
      </c>
      <c r="T388" s="82" t="s">
        <v>91</v>
      </c>
      <c r="U388" s="82" t="s">
        <v>20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>N104123</v>
      </c>
      <c r="AU388" s="11">
        <f t="shared" si="150"/>
        <v>4</v>
      </c>
      <c r="AV388" s="11">
        <f t="shared" si="151"/>
        <v>1691.08</v>
      </c>
      <c r="AW388" s="11" t="str">
        <f t="shared" si="152"/>
        <v>2019/9</v>
      </c>
      <c r="AX388" s="11" t="str">
        <f t="shared" si="153"/>
        <v>2019/9 Contribuciones Seg. Social</v>
      </c>
      <c r="AY388" s="11">
        <f t="shared" ref="AY388:AY451" si="155">VLOOKUP(AX388,AO:AP,2,FALSE)</f>
        <v>150389.57999999999</v>
      </c>
      <c r="AZ388" s="11">
        <f t="shared" si="154"/>
        <v>1.1244662030441206E-2</v>
      </c>
      <c r="BA388" s="11" t="str">
        <f t="shared" si="136"/>
        <v>N104123 4</v>
      </c>
      <c r="BB388" s="11">
        <f>IFERROR(IF(AW388="","",VLOOKUP(AW388,SUSS!R:S,2,FALSE)),AY388*SUSS!$M$2)</f>
        <v>18046.749599999999</v>
      </c>
      <c r="BC388" s="11">
        <f t="shared" si="135"/>
        <v>202.92960000000002</v>
      </c>
    </row>
    <row r="389" spans="14:55" ht="15.75" thickBot="1">
      <c r="N389" s="3" t="s">
        <v>134</v>
      </c>
      <c r="O389" s="82">
        <v>5</v>
      </c>
      <c r="P389" s="85">
        <v>1729.81</v>
      </c>
      <c r="Q389" s="83" t="s">
        <v>14</v>
      </c>
      <c r="R389" s="83" t="s">
        <v>10</v>
      </c>
      <c r="S389" s="83" t="s">
        <v>11</v>
      </c>
      <c r="T389" s="82" t="s">
        <v>91</v>
      </c>
      <c r="U389" s="82" t="s">
        <v>20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>N104123</v>
      </c>
      <c r="AU389" s="11">
        <f t="shared" si="150"/>
        <v>5</v>
      </c>
      <c r="AV389" s="11">
        <f t="shared" si="151"/>
        <v>1729.81</v>
      </c>
      <c r="AW389" s="11" t="str">
        <f t="shared" si="152"/>
        <v>2019/9</v>
      </c>
      <c r="AX389" s="11" t="str">
        <f t="shared" si="153"/>
        <v>2019/9 Contribuciones Seg. Social</v>
      </c>
      <c r="AY389" s="11">
        <f t="shared" si="155"/>
        <v>150389.57999999999</v>
      </c>
      <c r="AZ389" s="11">
        <f t="shared" si="154"/>
        <v>1.1502193170564078E-2</v>
      </c>
      <c r="BA389" s="11" t="str">
        <f t="shared" si="136"/>
        <v>N104123 5</v>
      </c>
      <c r="BB389" s="11">
        <f>IFERROR(IF(AW389="","",VLOOKUP(AW389,SUSS!R:S,2,FALSE)),AY389*SUSS!$M$2)</f>
        <v>18046.749599999999</v>
      </c>
      <c r="BC389" s="11">
        <f t="shared" ref="BC389:BC452" si="156">IFERROR(IF(BB389&lt;&gt;"",AZ389*BB389,""),"VER")</f>
        <v>207.57719999999998</v>
      </c>
    </row>
    <row r="390" spans="14:55" ht="15.75" thickBot="1">
      <c r="N390" s="3" t="s">
        <v>134</v>
      </c>
      <c r="O390" s="82">
        <v>6</v>
      </c>
      <c r="P390" s="85">
        <v>1769.4</v>
      </c>
      <c r="Q390" s="83" t="s">
        <v>14</v>
      </c>
      <c r="R390" s="83" t="s">
        <v>10</v>
      </c>
      <c r="S390" s="83" t="s">
        <v>11</v>
      </c>
      <c r="T390" s="82" t="s">
        <v>91</v>
      </c>
      <c r="U390" s="82" t="s">
        <v>21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>N104123</v>
      </c>
      <c r="AU390" s="11">
        <f t="shared" si="150"/>
        <v>6</v>
      </c>
      <c r="AV390" s="11">
        <f t="shared" si="151"/>
        <v>1769.4</v>
      </c>
      <c r="AW390" s="11" t="str">
        <f t="shared" si="152"/>
        <v>2019/9</v>
      </c>
      <c r="AX390" s="11" t="str">
        <f t="shared" si="153"/>
        <v>2019/9 Contribuciones Seg. Social</v>
      </c>
      <c r="AY390" s="11">
        <f t="shared" si="155"/>
        <v>150389.57999999999</v>
      </c>
      <c r="AZ390" s="11">
        <f t="shared" si="154"/>
        <v>1.176544279198067E-2</v>
      </c>
      <c r="BA390" s="11" t="str">
        <f t="shared" si="136"/>
        <v>N104123 6</v>
      </c>
      <c r="BB390" s="11">
        <f>IFERROR(IF(AW390="","",VLOOKUP(AW390,SUSS!R:S,2,FALSE)),AY390*SUSS!$M$2)</f>
        <v>18046.749599999999</v>
      </c>
      <c r="BC390" s="11">
        <f t="shared" si="156"/>
        <v>212.32800000000003</v>
      </c>
    </row>
    <row r="391" spans="14:55" ht="46.5" thickBot="1">
      <c r="N391" s="3" t="s">
        <v>135</v>
      </c>
      <c r="O391" s="89" t="s">
        <v>22</v>
      </c>
      <c r="P391"/>
      <c r="Q391"/>
      <c r="R391"/>
      <c r="S391"/>
      <c r="T391"/>
      <c r="U391"/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135</v>
      </c>
      <c r="O392" s="87" t="s">
        <v>16</v>
      </c>
      <c r="P392" s="87" t="s">
        <v>17</v>
      </c>
      <c r="Q392" s="87" t="s">
        <v>3</v>
      </c>
      <c r="R392" s="87" t="s">
        <v>4</v>
      </c>
      <c r="S392" s="87" t="s">
        <v>5</v>
      </c>
      <c r="T392" s="87" t="s">
        <v>18</v>
      </c>
      <c r="U392" s="87" t="s">
        <v>19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135</v>
      </c>
      <c r="O393" s="77">
        <v>1</v>
      </c>
      <c r="P393" s="80">
        <v>2800.6</v>
      </c>
      <c r="Q393" s="78" t="s">
        <v>13</v>
      </c>
      <c r="R393" s="78" t="s">
        <v>10</v>
      </c>
      <c r="S393" s="78" t="s">
        <v>10</v>
      </c>
      <c r="T393" s="77" t="s">
        <v>121</v>
      </c>
      <c r="U393" s="77" t="s">
        <v>21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135</v>
      </c>
      <c r="O394" s="82">
        <v>1</v>
      </c>
      <c r="P394" s="85">
        <v>3034.61</v>
      </c>
      <c r="Q394" s="83" t="s">
        <v>14</v>
      </c>
      <c r="R394" s="83" t="s">
        <v>10</v>
      </c>
      <c r="S394" s="83" t="s">
        <v>10</v>
      </c>
      <c r="T394" s="82" t="s">
        <v>121</v>
      </c>
      <c r="U394" s="82" t="s">
        <v>21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>N705367</v>
      </c>
      <c r="AU394" s="11">
        <f t="shared" si="150"/>
        <v>1</v>
      </c>
      <c r="AV394" s="11">
        <f t="shared" si="151"/>
        <v>3034.61</v>
      </c>
      <c r="AW394" s="11" t="str">
        <f t="shared" si="152"/>
        <v>2019/12</v>
      </c>
      <c r="AX394" s="11" t="str">
        <f t="shared" si="153"/>
        <v>2019/12 Contribuciones Seg. Social</v>
      </c>
      <c r="AY394" s="11">
        <f t="shared" si="155"/>
        <v>98912.04</v>
      </c>
      <c r="AZ394" s="11">
        <f t="shared" si="154"/>
        <v>3.0679884875491399E-2</v>
      </c>
      <c r="BA394" s="11" t="str">
        <f t="shared" si="157"/>
        <v>N705367 1</v>
      </c>
      <c r="BB394" s="11">
        <f>IFERROR(IF(AW394="","",VLOOKUP(AW394,SUSS!R:S,2,FALSE)),AY394*SUSS!$M$2)</f>
        <v>11869.444799999999</v>
      </c>
      <c r="BC394" s="11">
        <f t="shared" si="156"/>
        <v>364.15320000000003</v>
      </c>
    </row>
    <row r="395" spans="14:55" ht="15.75" thickBot="1">
      <c r="N395" s="3" t="s">
        <v>135</v>
      </c>
      <c r="O395" s="82">
        <v>2</v>
      </c>
      <c r="P395" s="85">
        <v>3034.61</v>
      </c>
      <c r="Q395" s="83" t="s">
        <v>14</v>
      </c>
      <c r="R395" s="83" t="s">
        <v>10</v>
      </c>
      <c r="S395" s="83" t="s">
        <v>10</v>
      </c>
      <c r="T395" s="82" t="s">
        <v>121</v>
      </c>
      <c r="U395" s="82" t="s">
        <v>21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>N705367</v>
      </c>
      <c r="AU395" s="11">
        <f t="shared" si="150"/>
        <v>2</v>
      </c>
      <c r="AV395" s="11">
        <f t="shared" si="151"/>
        <v>3034.61</v>
      </c>
      <c r="AW395" s="11" t="str">
        <f t="shared" si="152"/>
        <v>2019/12</v>
      </c>
      <c r="AX395" s="11" t="str">
        <f t="shared" si="153"/>
        <v>2019/12 Contribuciones Seg. Social</v>
      </c>
      <c r="AY395" s="11">
        <f t="shared" si="155"/>
        <v>98912.04</v>
      </c>
      <c r="AZ395" s="11">
        <f t="shared" si="154"/>
        <v>3.0679884875491399E-2</v>
      </c>
      <c r="BA395" s="11" t="str">
        <f t="shared" si="157"/>
        <v>N705367 2</v>
      </c>
      <c r="BB395" s="11">
        <f>IFERROR(IF(AW395="","",VLOOKUP(AW395,SUSS!R:S,2,FALSE)),AY395*SUSS!$M$2)</f>
        <v>11869.444799999999</v>
      </c>
      <c r="BC395" s="11">
        <f t="shared" si="156"/>
        <v>364.15320000000003</v>
      </c>
    </row>
    <row r="396" spans="14:55" ht="15.75" thickBot="1">
      <c r="N396" s="3" t="s">
        <v>135</v>
      </c>
      <c r="O396" s="82">
        <v>2</v>
      </c>
      <c r="P396" s="85">
        <v>2800.6</v>
      </c>
      <c r="Q396" s="83" t="s">
        <v>13</v>
      </c>
      <c r="R396" s="83" t="s">
        <v>10</v>
      </c>
      <c r="S396" s="83" t="s">
        <v>10</v>
      </c>
      <c r="T396" s="82" t="s">
        <v>121</v>
      </c>
      <c r="U396" s="82" t="s">
        <v>21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135</v>
      </c>
      <c r="O397" s="82">
        <v>3</v>
      </c>
      <c r="P397" s="85">
        <v>3034.61</v>
      </c>
      <c r="Q397" s="83" t="s">
        <v>14</v>
      </c>
      <c r="R397" s="83" t="s">
        <v>10</v>
      </c>
      <c r="S397" s="83" t="s">
        <v>10</v>
      </c>
      <c r="T397" s="82" t="s">
        <v>121</v>
      </c>
      <c r="U397" s="82" t="s">
        <v>21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>N705367</v>
      </c>
      <c r="AU397" s="11">
        <f t="shared" si="150"/>
        <v>3</v>
      </c>
      <c r="AV397" s="11">
        <f t="shared" si="151"/>
        <v>3034.61</v>
      </c>
      <c r="AW397" s="11" t="str">
        <f t="shared" si="152"/>
        <v>2019/12</v>
      </c>
      <c r="AX397" s="11" t="str">
        <f t="shared" si="153"/>
        <v>2019/12 Contribuciones Seg. Social</v>
      </c>
      <c r="AY397" s="11">
        <f t="shared" si="155"/>
        <v>98912.04</v>
      </c>
      <c r="AZ397" s="11">
        <f t="shared" si="154"/>
        <v>3.0679884875491399E-2</v>
      </c>
      <c r="BA397" s="11" t="str">
        <f t="shared" si="157"/>
        <v>N705367 3</v>
      </c>
      <c r="BB397" s="11">
        <f>IFERROR(IF(AW397="","",VLOOKUP(AW397,SUSS!R:S,2,FALSE)),AY397*SUSS!$M$2)</f>
        <v>11869.444799999999</v>
      </c>
      <c r="BC397" s="11">
        <f t="shared" si="156"/>
        <v>364.15320000000003</v>
      </c>
    </row>
    <row r="398" spans="14:55" ht="15.75" thickBot="1">
      <c r="N398" s="3" t="s">
        <v>135</v>
      </c>
      <c r="O398" s="82">
        <v>3</v>
      </c>
      <c r="P398" s="85">
        <v>2800.6</v>
      </c>
      <c r="Q398" s="83" t="s">
        <v>13</v>
      </c>
      <c r="R398" s="83" t="s">
        <v>10</v>
      </c>
      <c r="S398" s="83" t="s">
        <v>10</v>
      </c>
      <c r="T398" s="82" t="s">
        <v>121</v>
      </c>
      <c r="U398" s="82" t="s">
        <v>21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135</v>
      </c>
      <c r="O399" s="82">
        <v>4</v>
      </c>
      <c r="P399" s="85">
        <v>3034.61</v>
      </c>
      <c r="Q399" s="83" t="s">
        <v>14</v>
      </c>
      <c r="R399" s="83" t="s">
        <v>10</v>
      </c>
      <c r="S399" s="83" t="s">
        <v>10</v>
      </c>
      <c r="T399" s="82" t="s">
        <v>121</v>
      </c>
      <c r="U399" s="82" t="s">
        <v>21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>N705367</v>
      </c>
      <c r="AU399" s="11">
        <f t="shared" si="150"/>
        <v>4</v>
      </c>
      <c r="AV399" s="11">
        <f t="shared" si="151"/>
        <v>3034.61</v>
      </c>
      <c r="AW399" s="11" t="str">
        <f t="shared" si="152"/>
        <v>2019/12</v>
      </c>
      <c r="AX399" s="11" t="str">
        <f t="shared" si="153"/>
        <v>2019/12 Contribuciones Seg. Social</v>
      </c>
      <c r="AY399" s="11">
        <f t="shared" si="155"/>
        <v>98912.04</v>
      </c>
      <c r="AZ399" s="11">
        <f t="shared" si="154"/>
        <v>3.0679884875491399E-2</v>
      </c>
      <c r="BA399" s="11" t="str">
        <f t="shared" si="157"/>
        <v>N705367 4</v>
      </c>
      <c r="BB399" s="11">
        <f>IFERROR(IF(AW399="","",VLOOKUP(AW399,SUSS!R:S,2,FALSE)),AY399*SUSS!$M$2)</f>
        <v>11869.444799999999</v>
      </c>
      <c r="BC399" s="11">
        <f t="shared" si="156"/>
        <v>364.15320000000003</v>
      </c>
    </row>
    <row r="400" spans="14:55" ht="15.75" thickBot="1">
      <c r="N400" s="3" t="s">
        <v>135</v>
      </c>
      <c r="O400" s="82">
        <v>4</v>
      </c>
      <c r="P400" s="85">
        <v>2800.6</v>
      </c>
      <c r="Q400" s="83" t="s">
        <v>13</v>
      </c>
      <c r="R400" s="83" t="s">
        <v>10</v>
      </c>
      <c r="S400" s="83" t="s">
        <v>10</v>
      </c>
      <c r="T400" s="82" t="s">
        <v>121</v>
      </c>
      <c r="U400" s="82" t="s">
        <v>21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135</v>
      </c>
      <c r="O401" s="82">
        <v>5</v>
      </c>
      <c r="P401" s="85">
        <v>3034.61</v>
      </c>
      <c r="Q401" s="83" t="s">
        <v>14</v>
      </c>
      <c r="R401" s="83" t="s">
        <v>10</v>
      </c>
      <c r="S401" s="83" t="s">
        <v>10</v>
      </c>
      <c r="T401" s="82" t="s">
        <v>121</v>
      </c>
      <c r="U401" s="82" t="s">
        <v>21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>N705367</v>
      </c>
      <c r="AU401" s="11">
        <f t="shared" si="150"/>
        <v>5</v>
      </c>
      <c r="AV401" s="11">
        <f t="shared" si="151"/>
        <v>3034.61</v>
      </c>
      <c r="AW401" s="11" t="str">
        <f t="shared" si="152"/>
        <v>2019/12</v>
      </c>
      <c r="AX401" s="11" t="str">
        <f t="shared" si="153"/>
        <v>2019/12 Contribuciones Seg. Social</v>
      </c>
      <c r="AY401" s="11">
        <f t="shared" si="155"/>
        <v>98912.04</v>
      </c>
      <c r="AZ401" s="11">
        <f t="shared" si="154"/>
        <v>3.0679884875491399E-2</v>
      </c>
      <c r="BA401" s="11" t="str">
        <f t="shared" si="157"/>
        <v>N705367 5</v>
      </c>
      <c r="BB401" s="11">
        <f>IFERROR(IF(AW401="","",VLOOKUP(AW401,SUSS!R:S,2,FALSE)),AY401*SUSS!$M$2)</f>
        <v>11869.444799999999</v>
      </c>
      <c r="BC401" s="11">
        <f t="shared" si="156"/>
        <v>364.15320000000003</v>
      </c>
    </row>
    <row r="402" spans="14:55" ht="15.75" thickBot="1">
      <c r="N402" s="3" t="s">
        <v>135</v>
      </c>
      <c r="O402" s="82">
        <v>5</v>
      </c>
      <c r="P402" s="85">
        <v>2800.6</v>
      </c>
      <c r="Q402" s="83" t="s">
        <v>13</v>
      </c>
      <c r="R402" s="83" t="s">
        <v>10</v>
      </c>
      <c r="S402" s="83" t="s">
        <v>10</v>
      </c>
      <c r="T402" s="82" t="s">
        <v>121</v>
      </c>
      <c r="U402" s="82" t="s">
        <v>21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135</v>
      </c>
      <c r="O403" s="82">
        <v>6</v>
      </c>
      <c r="P403" s="85">
        <v>3034.61</v>
      </c>
      <c r="Q403" s="83" t="s">
        <v>14</v>
      </c>
      <c r="R403" s="83" t="s">
        <v>10</v>
      </c>
      <c r="S403" s="83" t="s">
        <v>10</v>
      </c>
      <c r="T403" s="82" t="s">
        <v>121</v>
      </c>
      <c r="U403" s="82" t="s">
        <v>21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>N705367</v>
      </c>
      <c r="AU403" s="11">
        <f t="shared" si="150"/>
        <v>6</v>
      </c>
      <c r="AV403" s="11">
        <f t="shared" si="151"/>
        <v>3034.61</v>
      </c>
      <c r="AW403" s="11" t="str">
        <f t="shared" si="152"/>
        <v>2019/12</v>
      </c>
      <c r="AX403" s="11" t="str">
        <f t="shared" si="153"/>
        <v>2019/12 Contribuciones Seg. Social</v>
      </c>
      <c r="AY403" s="11">
        <f t="shared" si="155"/>
        <v>98912.04</v>
      </c>
      <c r="AZ403" s="11">
        <f t="shared" si="154"/>
        <v>3.0679884875491399E-2</v>
      </c>
      <c r="BA403" s="11" t="str">
        <f t="shared" si="157"/>
        <v>N705367 6</v>
      </c>
      <c r="BB403" s="11">
        <f>IFERROR(IF(AW403="","",VLOOKUP(AW403,SUSS!R:S,2,FALSE)),AY403*SUSS!$M$2)</f>
        <v>11869.444799999999</v>
      </c>
      <c r="BC403" s="11">
        <f t="shared" si="156"/>
        <v>364.15320000000003</v>
      </c>
    </row>
    <row r="404" spans="14:55" ht="15.75" thickBot="1">
      <c r="N404" s="3" t="s">
        <v>135</v>
      </c>
      <c r="O404" s="82">
        <v>6</v>
      </c>
      <c r="P404" s="85">
        <v>2800.6</v>
      </c>
      <c r="Q404" s="83" t="s">
        <v>13</v>
      </c>
      <c r="R404" s="83" t="s">
        <v>10</v>
      </c>
      <c r="S404" s="83" t="s">
        <v>10</v>
      </c>
      <c r="T404" s="82" t="s">
        <v>121</v>
      </c>
      <c r="U404" s="82" t="s">
        <v>21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135</v>
      </c>
      <c r="O405" s="82">
        <v>7</v>
      </c>
      <c r="P405" s="85">
        <v>3034.61</v>
      </c>
      <c r="Q405" s="83" t="s">
        <v>14</v>
      </c>
      <c r="R405" s="83" t="s">
        <v>10</v>
      </c>
      <c r="S405" s="83" t="s">
        <v>10</v>
      </c>
      <c r="T405" s="82" t="s">
        <v>121</v>
      </c>
      <c r="U405" s="82" t="s">
        <v>21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>N705367</v>
      </c>
      <c r="AU405" s="11">
        <f t="shared" si="150"/>
        <v>7</v>
      </c>
      <c r="AV405" s="11">
        <f t="shared" si="151"/>
        <v>3034.61</v>
      </c>
      <c r="AW405" s="11" t="str">
        <f t="shared" si="152"/>
        <v>2019/12</v>
      </c>
      <c r="AX405" s="11" t="str">
        <f t="shared" si="153"/>
        <v>2019/12 Contribuciones Seg. Social</v>
      </c>
      <c r="AY405" s="11">
        <f t="shared" si="155"/>
        <v>98912.04</v>
      </c>
      <c r="AZ405" s="11">
        <f t="shared" si="154"/>
        <v>3.0679884875491399E-2</v>
      </c>
      <c r="BA405" s="11" t="str">
        <f t="shared" si="157"/>
        <v>N705367 7</v>
      </c>
      <c r="BB405" s="11">
        <f>IFERROR(IF(AW405="","",VLOOKUP(AW405,SUSS!R:S,2,FALSE)),AY405*SUSS!$M$2)</f>
        <v>11869.444799999999</v>
      </c>
      <c r="BC405" s="11">
        <f t="shared" si="156"/>
        <v>364.15320000000003</v>
      </c>
    </row>
    <row r="406" spans="14:55" ht="15.75" thickBot="1">
      <c r="N406" s="3" t="s">
        <v>135</v>
      </c>
      <c r="O406" s="82">
        <v>7</v>
      </c>
      <c r="P406" s="85">
        <v>2800.6</v>
      </c>
      <c r="Q406" s="83" t="s">
        <v>13</v>
      </c>
      <c r="R406" s="83" t="s">
        <v>10</v>
      </c>
      <c r="S406" s="83" t="s">
        <v>10</v>
      </c>
      <c r="T406" s="82" t="s">
        <v>121</v>
      </c>
      <c r="U406" s="82" t="s">
        <v>21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135</v>
      </c>
      <c r="O407" s="82">
        <v>8</v>
      </c>
      <c r="P407" s="85">
        <v>3034.61</v>
      </c>
      <c r="Q407" s="83" t="s">
        <v>14</v>
      </c>
      <c r="R407" s="83" t="s">
        <v>10</v>
      </c>
      <c r="S407" s="83" t="s">
        <v>10</v>
      </c>
      <c r="T407" s="82" t="s">
        <v>121</v>
      </c>
      <c r="U407" s="82" t="s">
        <v>21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N705367</v>
      </c>
      <c r="AU407" s="11">
        <f t="shared" si="150"/>
        <v>8</v>
      </c>
      <c r="AV407" s="11">
        <f t="shared" si="151"/>
        <v>3034.61</v>
      </c>
      <c r="AW407" s="11" t="str">
        <f t="shared" si="152"/>
        <v>2019/12</v>
      </c>
      <c r="AX407" s="11" t="str">
        <f t="shared" si="153"/>
        <v>2019/12 Contribuciones Seg. Social</v>
      </c>
      <c r="AY407" s="11">
        <f t="shared" si="155"/>
        <v>98912.04</v>
      </c>
      <c r="AZ407" s="11">
        <f t="shared" si="154"/>
        <v>3.0679884875491399E-2</v>
      </c>
      <c r="BA407" s="11" t="str">
        <f t="shared" si="157"/>
        <v>N705367 8</v>
      </c>
      <c r="BB407" s="11">
        <f>IFERROR(IF(AW407="","",VLOOKUP(AW407,SUSS!R:S,2,FALSE)),AY407*SUSS!$M$2)</f>
        <v>11869.444799999999</v>
      </c>
      <c r="BC407" s="11">
        <f t="shared" si="156"/>
        <v>364.15320000000003</v>
      </c>
    </row>
    <row r="408" spans="14:55" ht="15.75" thickBot="1">
      <c r="N408" s="3" t="s">
        <v>135</v>
      </c>
      <c r="O408" s="82">
        <v>8</v>
      </c>
      <c r="P408" s="85">
        <v>2800.6</v>
      </c>
      <c r="Q408" s="83" t="s">
        <v>13</v>
      </c>
      <c r="R408" s="83" t="s">
        <v>10</v>
      </c>
      <c r="S408" s="83" t="s">
        <v>10</v>
      </c>
      <c r="T408" s="82" t="s">
        <v>121</v>
      </c>
      <c r="U408" s="82" t="s">
        <v>21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135</v>
      </c>
      <c r="O409" s="82">
        <v>9</v>
      </c>
      <c r="P409" s="85">
        <v>3034.61</v>
      </c>
      <c r="Q409" s="83" t="s">
        <v>14</v>
      </c>
      <c r="R409" s="83" t="s">
        <v>10</v>
      </c>
      <c r="S409" s="83" t="s">
        <v>10</v>
      </c>
      <c r="T409" s="82" t="s">
        <v>121</v>
      </c>
      <c r="U409" s="82" t="s">
        <v>21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>N705367</v>
      </c>
      <c r="AU409" s="11">
        <f t="shared" si="150"/>
        <v>9</v>
      </c>
      <c r="AV409" s="11">
        <f t="shared" si="151"/>
        <v>3034.61</v>
      </c>
      <c r="AW409" s="11" t="str">
        <f t="shared" si="152"/>
        <v>2019/12</v>
      </c>
      <c r="AX409" s="11" t="str">
        <f t="shared" si="153"/>
        <v>2019/12 Contribuciones Seg. Social</v>
      </c>
      <c r="AY409" s="11">
        <f t="shared" si="155"/>
        <v>98912.04</v>
      </c>
      <c r="AZ409" s="11">
        <f t="shared" si="154"/>
        <v>3.0679884875491399E-2</v>
      </c>
      <c r="BA409" s="11" t="str">
        <f t="shared" si="157"/>
        <v>N705367 9</v>
      </c>
      <c r="BB409" s="11">
        <f>IFERROR(IF(AW409="","",VLOOKUP(AW409,SUSS!R:S,2,FALSE)),AY409*SUSS!$M$2)</f>
        <v>11869.444799999999</v>
      </c>
      <c r="BC409" s="11">
        <f t="shared" si="156"/>
        <v>364.15320000000003</v>
      </c>
    </row>
    <row r="410" spans="14:55" ht="15.75" thickBot="1">
      <c r="N410" s="3" t="s">
        <v>135</v>
      </c>
      <c r="O410" s="82">
        <v>9</v>
      </c>
      <c r="P410" s="85">
        <v>2800.6</v>
      </c>
      <c r="Q410" s="83" t="s">
        <v>13</v>
      </c>
      <c r="R410" s="83" t="s">
        <v>10</v>
      </c>
      <c r="S410" s="83" t="s">
        <v>10</v>
      </c>
      <c r="T410" s="82" t="s">
        <v>121</v>
      </c>
      <c r="U410" s="82" t="s">
        <v>21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135</v>
      </c>
      <c r="O411" s="82">
        <v>10</v>
      </c>
      <c r="P411" s="85">
        <v>3034.61</v>
      </c>
      <c r="Q411" s="83" t="s">
        <v>14</v>
      </c>
      <c r="R411" s="83" t="s">
        <v>10</v>
      </c>
      <c r="S411" s="83" t="s">
        <v>10</v>
      </c>
      <c r="T411" s="82" t="s">
        <v>121</v>
      </c>
      <c r="U411" s="82" t="s">
        <v>21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>N705367</v>
      </c>
      <c r="AU411" s="11">
        <f t="shared" si="150"/>
        <v>10</v>
      </c>
      <c r="AV411" s="11">
        <f t="shared" si="151"/>
        <v>3034.61</v>
      </c>
      <c r="AW411" s="11" t="str">
        <f t="shared" si="152"/>
        <v>2019/12</v>
      </c>
      <c r="AX411" s="11" t="str">
        <f t="shared" si="153"/>
        <v>2019/12 Contribuciones Seg. Social</v>
      </c>
      <c r="AY411" s="11">
        <f t="shared" si="155"/>
        <v>98912.04</v>
      </c>
      <c r="AZ411" s="11">
        <f t="shared" si="154"/>
        <v>3.0679884875491399E-2</v>
      </c>
      <c r="BA411" s="11" t="str">
        <f t="shared" si="157"/>
        <v>N705367 10</v>
      </c>
      <c r="BB411" s="11">
        <f>IFERROR(IF(AW411="","",VLOOKUP(AW411,SUSS!R:S,2,FALSE)),AY411*SUSS!$M$2)</f>
        <v>11869.444799999999</v>
      </c>
      <c r="BC411" s="11">
        <f t="shared" si="156"/>
        <v>364.15320000000003</v>
      </c>
    </row>
    <row r="412" spans="14:55" ht="15.75" thickBot="1">
      <c r="N412" s="3" t="s">
        <v>135</v>
      </c>
      <c r="O412" s="82">
        <v>10</v>
      </c>
      <c r="P412" s="85">
        <v>2800.6</v>
      </c>
      <c r="Q412" s="83" t="s">
        <v>13</v>
      </c>
      <c r="R412" s="83" t="s">
        <v>10</v>
      </c>
      <c r="S412" s="83" t="s">
        <v>10</v>
      </c>
      <c r="T412" s="82" t="s">
        <v>121</v>
      </c>
      <c r="U412" s="82" t="s">
        <v>21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135</v>
      </c>
      <c r="O413" s="82">
        <v>11</v>
      </c>
      <c r="P413" s="85">
        <v>3034.61</v>
      </c>
      <c r="Q413" s="83" t="s">
        <v>14</v>
      </c>
      <c r="R413" s="83" t="s">
        <v>10</v>
      </c>
      <c r="S413" s="83" t="s">
        <v>10</v>
      </c>
      <c r="T413" s="82" t="s">
        <v>121</v>
      </c>
      <c r="U413" s="82" t="s">
        <v>21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>N705367</v>
      </c>
      <c r="AU413" s="11">
        <f t="shared" si="150"/>
        <v>11</v>
      </c>
      <c r="AV413" s="11">
        <f t="shared" si="151"/>
        <v>3034.61</v>
      </c>
      <c r="AW413" s="11" t="str">
        <f t="shared" si="152"/>
        <v>2019/12</v>
      </c>
      <c r="AX413" s="11" t="str">
        <f t="shared" si="153"/>
        <v>2019/12 Contribuciones Seg. Social</v>
      </c>
      <c r="AY413" s="11">
        <f t="shared" si="155"/>
        <v>98912.04</v>
      </c>
      <c r="AZ413" s="11">
        <f t="shared" si="154"/>
        <v>3.0679884875491399E-2</v>
      </c>
      <c r="BA413" s="11" t="str">
        <f t="shared" si="157"/>
        <v>N705367 11</v>
      </c>
      <c r="BB413" s="11">
        <f>IFERROR(IF(AW413="","",VLOOKUP(AW413,SUSS!R:S,2,FALSE)),AY413*SUSS!$M$2)</f>
        <v>11869.444799999999</v>
      </c>
      <c r="BC413" s="11">
        <f t="shared" si="156"/>
        <v>364.15320000000003</v>
      </c>
    </row>
    <row r="414" spans="14:55" ht="15.75" thickBot="1">
      <c r="N414" s="3" t="s">
        <v>135</v>
      </c>
      <c r="O414" s="82">
        <v>11</v>
      </c>
      <c r="P414" s="85">
        <v>2800.6</v>
      </c>
      <c r="Q414" s="83" t="s">
        <v>13</v>
      </c>
      <c r="R414" s="83" t="s">
        <v>10</v>
      </c>
      <c r="S414" s="83" t="s">
        <v>10</v>
      </c>
      <c r="T414" s="82" t="s">
        <v>121</v>
      </c>
      <c r="U414" s="82" t="s">
        <v>21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135</v>
      </c>
      <c r="O415" s="82">
        <v>12</v>
      </c>
      <c r="P415" s="85">
        <v>3034.61</v>
      </c>
      <c r="Q415" s="83" t="s">
        <v>14</v>
      </c>
      <c r="R415" s="83" t="s">
        <v>10</v>
      </c>
      <c r="S415" s="83" t="s">
        <v>10</v>
      </c>
      <c r="T415" s="82" t="s">
        <v>121</v>
      </c>
      <c r="U415" s="82" t="s">
        <v>21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>N705367</v>
      </c>
      <c r="AU415" s="11">
        <f t="shared" si="171"/>
        <v>12</v>
      </c>
      <c r="AV415" s="11">
        <f t="shared" si="172"/>
        <v>3034.61</v>
      </c>
      <c r="AW415" s="11" t="str">
        <f t="shared" si="173"/>
        <v>2019/12</v>
      </c>
      <c r="AX415" s="11" t="str">
        <f t="shared" si="174"/>
        <v>2019/12 Contribuciones Seg. Social</v>
      </c>
      <c r="AY415" s="11">
        <f t="shared" si="155"/>
        <v>98912.04</v>
      </c>
      <c r="AZ415" s="11">
        <f t="shared" si="175"/>
        <v>3.0679884875491399E-2</v>
      </c>
      <c r="BA415" s="11" t="str">
        <f t="shared" si="157"/>
        <v>N705367 12</v>
      </c>
      <c r="BB415" s="11">
        <f>IFERROR(IF(AW415="","",VLOOKUP(AW415,SUSS!R:S,2,FALSE)),AY415*SUSS!$M$2)</f>
        <v>11869.444799999999</v>
      </c>
      <c r="BC415" s="11">
        <f t="shared" si="156"/>
        <v>364.15320000000003</v>
      </c>
    </row>
    <row r="416" spans="14:55" ht="15.75" thickBot="1">
      <c r="N416" s="3" t="s">
        <v>135</v>
      </c>
      <c r="O416" s="82">
        <v>12</v>
      </c>
      <c r="P416" s="85">
        <v>2800.6</v>
      </c>
      <c r="Q416" s="83" t="s">
        <v>13</v>
      </c>
      <c r="R416" s="83" t="s">
        <v>10</v>
      </c>
      <c r="S416" s="83" t="s">
        <v>10</v>
      </c>
      <c r="T416" s="82" t="s">
        <v>121</v>
      </c>
      <c r="U416" s="82" t="s">
        <v>21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 ht="15.75" thickBot="1">
      <c r="N417" s="3" t="s">
        <v>135</v>
      </c>
      <c r="O417" s="82">
        <v>13</v>
      </c>
      <c r="P417" s="85">
        <v>3034.61</v>
      </c>
      <c r="Q417" s="83" t="s">
        <v>14</v>
      </c>
      <c r="R417" s="83" t="s">
        <v>10</v>
      </c>
      <c r="S417" s="83" t="s">
        <v>10</v>
      </c>
      <c r="T417" s="82" t="s">
        <v>121</v>
      </c>
      <c r="U417" s="82" t="s">
        <v>21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>N705367</v>
      </c>
      <c r="AU417" s="11">
        <f t="shared" si="171"/>
        <v>13</v>
      </c>
      <c r="AV417" s="11">
        <f t="shared" si="172"/>
        <v>3034.61</v>
      </c>
      <c r="AW417" s="11" t="str">
        <f t="shared" si="173"/>
        <v>2019/12</v>
      </c>
      <c r="AX417" s="11" t="str">
        <f t="shared" si="174"/>
        <v>2019/12 Contribuciones Seg. Social</v>
      </c>
      <c r="AY417" s="11">
        <f t="shared" si="155"/>
        <v>98912.04</v>
      </c>
      <c r="AZ417" s="11">
        <f t="shared" si="175"/>
        <v>3.0679884875491399E-2</v>
      </c>
      <c r="BA417" s="11" t="str">
        <f t="shared" si="157"/>
        <v>N705367 13</v>
      </c>
      <c r="BB417" s="11">
        <f>IFERROR(IF(AW417="","",VLOOKUP(AW417,SUSS!R:S,2,FALSE)),AY417*SUSS!$M$2)</f>
        <v>11869.444799999999</v>
      </c>
      <c r="BC417" s="11">
        <f t="shared" si="156"/>
        <v>364.15320000000003</v>
      </c>
    </row>
    <row r="418" spans="14:55" ht="15.75" thickBot="1">
      <c r="N418" s="3" t="s">
        <v>135</v>
      </c>
      <c r="O418" s="82">
        <v>13</v>
      </c>
      <c r="P418" s="85">
        <v>2800.6</v>
      </c>
      <c r="Q418" s="83" t="s">
        <v>13</v>
      </c>
      <c r="R418" s="83" t="s">
        <v>10</v>
      </c>
      <c r="S418" s="83" t="s">
        <v>10</v>
      </c>
      <c r="T418" s="82" t="s">
        <v>121</v>
      </c>
      <c r="U418" s="82" t="s">
        <v>21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135</v>
      </c>
      <c r="O419" s="82">
        <v>14</v>
      </c>
      <c r="P419" s="85">
        <v>3034.61</v>
      </c>
      <c r="Q419" s="83" t="s">
        <v>14</v>
      </c>
      <c r="R419" s="83" t="s">
        <v>10</v>
      </c>
      <c r="S419" s="83" t="s">
        <v>10</v>
      </c>
      <c r="T419" s="82" t="s">
        <v>121</v>
      </c>
      <c r="U419" s="82" t="s">
        <v>21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>N705367</v>
      </c>
      <c r="AU419" s="11">
        <f t="shared" si="171"/>
        <v>14</v>
      </c>
      <c r="AV419" s="11">
        <f t="shared" si="172"/>
        <v>3034.61</v>
      </c>
      <c r="AW419" s="11" t="str">
        <f t="shared" si="173"/>
        <v>2019/12</v>
      </c>
      <c r="AX419" s="11" t="str">
        <f t="shared" si="174"/>
        <v>2019/12 Contribuciones Seg. Social</v>
      </c>
      <c r="AY419" s="11">
        <f t="shared" si="155"/>
        <v>98912.04</v>
      </c>
      <c r="AZ419" s="11">
        <f t="shared" si="175"/>
        <v>3.0679884875491399E-2</v>
      </c>
      <c r="BA419" s="11" t="str">
        <f t="shared" si="157"/>
        <v>N705367 14</v>
      </c>
      <c r="BB419" s="11">
        <f>IFERROR(IF(AW419="","",VLOOKUP(AW419,SUSS!R:S,2,FALSE)),AY419*SUSS!$M$2)</f>
        <v>11869.444799999999</v>
      </c>
      <c r="BC419" s="11">
        <f t="shared" si="156"/>
        <v>364.15320000000003</v>
      </c>
    </row>
    <row r="420" spans="14:55" ht="15.75" thickBot="1">
      <c r="N420" s="3" t="s">
        <v>135</v>
      </c>
      <c r="O420" s="82">
        <v>14</v>
      </c>
      <c r="P420" s="85">
        <v>2800.6</v>
      </c>
      <c r="Q420" s="83" t="s">
        <v>13</v>
      </c>
      <c r="R420" s="83" t="s">
        <v>10</v>
      </c>
      <c r="S420" s="83" t="s">
        <v>10</v>
      </c>
      <c r="T420" s="82" t="s">
        <v>121</v>
      </c>
      <c r="U420" s="82" t="s">
        <v>21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135</v>
      </c>
      <c r="O421" s="82">
        <v>15</v>
      </c>
      <c r="P421" s="85">
        <v>3034.61</v>
      </c>
      <c r="Q421" s="83" t="s">
        <v>14</v>
      </c>
      <c r="R421" s="83" t="s">
        <v>10</v>
      </c>
      <c r="S421" s="83" t="s">
        <v>10</v>
      </c>
      <c r="T421" s="82" t="s">
        <v>121</v>
      </c>
      <c r="U421" s="82" t="s">
        <v>21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>N705367</v>
      </c>
      <c r="AU421" s="11">
        <f t="shared" si="171"/>
        <v>15</v>
      </c>
      <c r="AV421" s="11">
        <f t="shared" si="172"/>
        <v>3034.61</v>
      </c>
      <c r="AW421" s="11" t="str">
        <f t="shared" si="173"/>
        <v>2019/12</v>
      </c>
      <c r="AX421" s="11" t="str">
        <f t="shared" si="174"/>
        <v>2019/12 Contribuciones Seg. Social</v>
      </c>
      <c r="AY421" s="11">
        <f t="shared" si="155"/>
        <v>98912.04</v>
      </c>
      <c r="AZ421" s="11">
        <f t="shared" si="175"/>
        <v>3.0679884875491399E-2</v>
      </c>
      <c r="BA421" s="11" t="str">
        <f t="shared" si="157"/>
        <v>N705367 15</v>
      </c>
      <c r="BB421" s="11">
        <f>IFERROR(IF(AW421="","",VLOOKUP(AW421,SUSS!R:S,2,FALSE)),AY421*SUSS!$M$2)</f>
        <v>11869.444799999999</v>
      </c>
      <c r="BC421" s="11">
        <f t="shared" si="156"/>
        <v>364.15320000000003</v>
      </c>
    </row>
    <row r="422" spans="14:55" ht="15.75" thickBot="1">
      <c r="N422" s="3" t="s">
        <v>135</v>
      </c>
      <c r="O422" s="82">
        <v>15</v>
      </c>
      <c r="P422" s="85">
        <v>2800.6</v>
      </c>
      <c r="Q422" s="83" t="s">
        <v>13</v>
      </c>
      <c r="R422" s="83" t="s">
        <v>10</v>
      </c>
      <c r="S422" s="83" t="s">
        <v>10</v>
      </c>
      <c r="T422" s="82" t="s">
        <v>121</v>
      </c>
      <c r="U422" s="82" t="s">
        <v>21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4:55" ht="15.75" thickBot="1">
      <c r="N423" s="3" t="s">
        <v>135</v>
      </c>
      <c r="O423" s="82">
        <v>16</v>
      </c>
      <c r="P423" s="85">
        <v>3034.61</v>
      </c>
      <c r="Q423" s="83" t="s">
        <v>14</v>
      </c>
      <c r="R423" s="83" t="s">
        <v>10</v>
      </c>
      <c r="S423" s="83" t="s">
        <v>10</v>
      </c>
      <c r="T423" s="82" t="s">
        <v>121</v>
      </c>
      <c r="U423" s="82" t="s">
        <v>21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N705367</v>
      </c>
      <c r="AU423" s="11">
        <f t="shared" si="171"/>
        <v>16</v>
      </c>
      <c r="AV423" s="11">
        <f t="shared" si="172"/>
        <v>3034.61</v>
      </c>
      <c r="AW423" s="11" t="str">
        <f t="shared" si="173"/>
        <v>2019/12</v>
      </c>
      <c r="AX423" s="11" t="str">
        <f t="shared" si="174"/>
        <v>2019/12 Contribuciones Seg. Social</v>
      </c>
      <c r="AY423" s="11">
        <f t="shared" si="155"/>
        <v>98912.04</v>
      </c>
      <c r="AZ423" s="11">
        <f t="shared" si="175"/>
        <v>3.0679884875491399E-2</v>
      </c>
      <c r="BA423" s="11" t="str">
        <f t="shared" si="157"/>
        <v>N705367 16</v>
      </c>
      <c r="BB423" s="11">
        <f>IFERROR(IF(AW423="","",VLOOKUP(AW423,SUSS!R:S,2,FALSE)),AY423*SUSS!$M$2)</f>
        <v>11869.444799999999</v>
      </c>
      <c r="BC423" s="11">
        <f t="shared" si="156"/>
        <v>364.15320000000003</v>
      </c>
    </row>
    <row r="424" spans="14:55" ht="15.75" thickBot="1">
      <c r="N424" s="3" t="s">
        <v>135</v>
      </c>
      <c r="O424" s="82">
        <v>16</v>
      </c>
      <c r="P424" s="85">
        <v>2800.6</v>
      </c>
      <c r="Q424" s="83" t="s">
        <v>13</v>
      </c>
      <c r="R424" s="83" t="s">
        <v>10</v>
      </c>
      <c r="S424" s="83" t="s">
        <v>10</v>
      </c>
      <c r="T424" s="82" t="s">
        <v>121</v>
      </c>
      <c r="U424" s="82" t="s">
        <v>21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135</v>
      </c>
      <c r="O425" s="82">
        <v>17</v>
      </c>
      <c r="P425" s="85">
        <v>3034.61</v>
      </c>
      <c r="Q425" s="83" t="s">
        <v>14</v>
      </c>
      <c r="R425" s="83" t="s">
        <v>10</v>
      </c>
      <c r="S425" s="83" t="s">
        <v>10</v>
      </c>
      <c r="T425" s="82" t="s">
        <v>121</v>
      </c>
      <c r="U425" s="82" t="s">
        <v>21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N705367</v>
      </c>
      <c r="AU425" s="11">
        <f t="shared" si="171"/>
        <v>17</v>
      </c>
      <c r="AV425" s="11">
        <f t="shared" si="172"/>
        <v>3034.61</v>
      </c>
      <c r="AW425" s="11" t="str">
        <f t="shared" si="173"/>
        <v>2019/12</v>
      </c>
      <c r="AX425" s="11" t="str">
        <f t="shared" si="174"/>
        <v>2019/12 Contribuciones Seg. Social</v>
      </c>
      <c r="AY425" s="11">
        <f t="shared" si="155"/>
        <v>98912.04</v>
      </c>
      <c r="AZ425" s="11">
        <f t="shared" si="175"/>
        <v>3.0679884875491399E-2</v>
      </c>
      <c r="BA425" s="11" t="str">
        <f t="shared" si="157"/>
        <v>N705367 17</v>
      </c>
      <c r="BB425" s="11">
        <f>IFERROR(IF(AW425="","",VLOOKUP(AW425,SUSS!R:S,2,FALSE)),AY425*SUSS!$M$2)</f>
        <v>11869.444799999999</v>
      </c>
      <c r="BC425" s="11">
        <f t="shared" si="156"/>
        <v>364.15320000000003</v>
      </c>
    </row>
    <row r="426" spans="14:55" ht="15.75" thickBot="1">
      <c r="N426" s="3" t="s">
        <v>135</v>
      </c>
      <c r="O426" s="82">
        <v>17</v>
      </c>
      <c r="P426" s="85">
        <v>2800.6</v>
      </c>
      <c r="Q426" s="83" t="s">
        <v>13</v>
      </c>
      <c r="R426" s="83" t="s">
        <v>10</v>
      </c>
      <c r="S426" s="83" t="s">
        <v>10</v>
      </c>
      <c r="T426" s="82" t="s">
        <v>121</v>
      </c>
      <c r="U426" s="82" t="s">
        <v>21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4:55" ht="15.75" thickBot="1">
      <c r="N427" s="3" t="s">
        <v>135</v>
      </c>
      <c r="O427" s="82">
        <v>18</v>
      </c>
      <c r="P427" s="85">
        <v>3034.61</v>
      </c>
      <c r="Q427" s="83" t="s">
        <v>14</v>
      </c>
      <c r="R427" s="83" t="s">
        <v>10</v>
      </c>
      <c r="S427" s="83" t="s">
        <v>10</v>
      </c>
      <c r="T427" s="82" t="s">
        <v>121</v>
      </c>
      <c r="U427" s="82" t="s">
        <v>21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>N705367</v>
      </c>
      <c r="AU427" s="11">
        <f t="shared" si="171"/>
        <v>18</v>
      </c>
      <c r="AV427" s="11">
        <f t="shared" si="172"/>
        <v>3034.61</v>
      </c>
      <c r="AW427" s="11" t="str">
        <f t="shared" si="173"/>
        <v>2019/12</v>
      </c>
      <c r="AX427" s="11" t="str">
        <f t="shared" si="174"/>
        <v>2019/12 Contribuciones Seg. Social</v>
      </c>
      <c r="AY427" s="11">
        <f t="shared" si="155"/>
        <v>98912.04</v>
      </c>
      <c r="AZ427" s="11">
        <f t="shared" si="175"/>
        <v>3.0679884875491399E-2</v>
      </c>
      <c r="BA427" s="11" t="str">
        <f t="shared" si="157"/>
        <v>N705367 18</v>
      </c>
      <c r="BB427" s="11">
        <f>IFERROR(IF(AW427="","",VLOOKUP(AW427,SUSS!R:S,2,FALSE)),AY427*SUSS!$M$2)</f>
        <v>11869.444799999999</v>
      </c>
      <c r="BC427" s="11">
        <f t="shared" si="156"/>
        <v>364.15320000000003</v>
      </c>
    </row>
    <row r="428" spans="14:55" ht="15.75" thickBot="1">
      <c r="N428" s="3" t="s">
        <v>135</v>
      </c>
      <c r="O428" s="82">
        <v>18</v>
      </c>
      <c r="P428" s="85">
        <v>2800.6</v>
      </c>
      <c r="Q428" s="83" t="s">
        <v>13</v>
      </c>
      <c r="R428" s="83" t="s">
        <v>10</v>
      </c>
      <c r="S428" s="83" t="s">
        <v>10</v>
      </c>
      <c r="T428" s="82" t="s">
        <v>121</v>
      </c>
      <c r="U428" s="82" t="s">
        <v>21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135</v>
      </c>
      <c r="O429" s="82">
        <v>19</v>
      </c>
      <c r="P429" s="85">
        <v>3034.61</v>
      </c>
      <c r="Q429" s="83" t="s">
        <v>14</v>
      </c>
      <c r="R429" s="83" t="s">
        <v>10</v>
      </c>
      <c r="S429" s="83" t="s">
        <v>10</v>
      </c>
      <c r="T429" s="82" t="s">
        <v>121</v>
      </c>
      <c r="U429" s="82" t="s">
        <v>21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>N705367</v>
      </c>
      <c r="AU429" s="11">
        <f t="shared" si="171"/>
        <v>19</v>
      </c>
      <c r="AV429" s="11">
        <f t="shared" si="172"/>
        <v>3034.61</v>
      </c>
      <c r="AW429" s="11" t="str">
        <f t="shared" si="173"/>
        <v>2019/12</v>
      </c>
      <c r="AX429" s="11" t="str">
        <f t="shared" si="174"/>
        <v>2019/12 Contribuciones Seg. Social</v>
      </c>
      <c r="AY429" s="11">
        <f t="shared" si="155"/>
        <v>98912.04</v>
      </c>
      <c r="AZ429" s="11">
        <f t="shared" si="175"/>
        <v>3.0679884875491399E-2</v>
      </c>
      <c r="BA429" s="11" t="str">
        <f t="shared" si="157"/>
        <v>N705367 19</v>
      </c>
      <c r="BB429" s="11">
        <f>IFERROR(IF(AW429="","",VLOOKUP(AW429,SUSS!R:S,2,FALSE)),AY429*SUSS!$M$2)</f>
        <v>11869.444799999999</v>
      </c>
      <c r="BC429" s="11">
        <f t="shared" si="156"/>
        <v>364.15320000000003</v>
      </c>
    </row>
    <row r="430" spans="14:55" ht="15.75" thickBot="1">
      <c r="N430" s="3" t="s">
        <v>135</v>
      </c>
      <c r="O430" s="82">
        <v>19</v>
      </c>
      <c r="P430" s="85">
        <v>2800.6</v>
      </c>
      <c r="Q430" s="83" t="s">
        <v>13</v>
      </c>
      <c r="R430" s="83" t="s">
        <v>10</v>
      </c>
      <c r="S430" s="83" t="s">
        <v>10</v>
      </c>
      <c r="T430" s="82" t="s">
        <v>121</v>
      </c>
      <c r="U430" s="82" t="s">
        <v>21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4:55" ht="15.75" thickBot="1">
      <c r="N431" s="3" t="s">
        <v>135</v>
      </c>
      <c r="O431" s="82">
        <v>20</v>
      </c>
      <c r="P431" s="85">
        <v>3034.61</v>
      </c>
      <c r="Q431" s="83" t="s">
        <v>14</v>
      </c>
      <c r="R431" s="83" t="s">
        <v>10</v>
      </c>
      <c r="S431" s="83" t="s">
        <v>10</v>
      </c>
      <c r="T431" s="82" t="s">
        <v>121</v>
      </c>
      <c r="U431" s="82" t="s">
        <v>21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>N705367</v>
      </c>
      <c r="AU431" s="11">
        <f t="shared" si="171"/>
        <v>20</v>
      </c>
      <c r="AV431" s="11">
        <f t="shared" si="172"/>
        <v>3034.61</v>
      </c>
      <c r="AW431" s="11" t="str">
        <f t="shared" si="173"/>
        <v>2019/12</v>
      </c>
      <c r="AX431" s="11" t="str">
        <f t="shared" si="174"/>
        <v>2019/12 Contribuciones Seg. Social</v>
      </c>
      <c r="AY431" s="11">
        <f t="shared" si="155"/>
        <v>98912.04</v>
      </c>
      <c r="AZ431" s="11">
        <f t="shared" si="175"/>
        <v>3.0679884875491399E-2</v>
      </c>
      <c r="BA431" s="11" t="str">
        <f t="shared" si="157"/>
        <v>N705367 20</v>
      </c>
      <c r="BB431" s="11">
        <f>IFERROR(IF(AW431="","",VLOOKUP(AW431,SUSS!R:S,2,FALSE)),AY431*SUSS!$M$2)</f>
        <v>11869.444799999999</v>
      </c>
      <c r="BC431" s="11">
        <f t="shared" si="156"/>
        <v>364.15320000000003</v>
      </c>
    </row>
    <row r="432" spans="14:55" ht="15.75" thickBot="1">
      <c r="N432" s="3" t="s">
        <v>135</v>
      </c>
      <c r="O432" s="82">
        <v>20</v>
      </c>
      <c r="P432" s="85">
        <v>2800.6</v>
      </c>
      <c r="Q432" s="83" t="s">
        <v>13</v>
      </c>
      <c r="R432" s="83" t="s">
        <v>10</v>
      </c>
      <c r="S432" s="83" t="s">
        <v>10</v>
      </c>
      <c r="T432" s="82" t="s">
        <v>121</v>
      </c>
      <c r="U432" s="82" t="s">
        <v>21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135</v>
      </c>
      <c r="O433" s="82">
        <v>21</v>
      </c>
      <c r="P433" s="85">
        <v>3034.61</v>
      </c>
      <c r="Q433" s="83" t="s">
        <v>14</v>
      </c>
      <c r="R433" s="83" t="s">
        <v>10</v>
      </c>
      <c r="S433" s="83" t="s">
        <v>10</v>
      </c>
      <c r="T433" s="82" t="s">
        <v>121</v>
      </c>
      <c r="U433" s="82" t="s">
        <v>21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>N705367</v>
      </c>
      <c r="AU433" s="11">
        <f t="shared" si="171"/>
        <v>21</v>
      </c>
      <c r="AV433" s="11">
        <f t="shared" si="172"/>
        <v>3034.61</v>
      </c>
      <c r="AW433" s="11" t="str">
        <f t="shared" si="173"/>
        <v>2019/12</v>
      </c>
      <c r="AX433" s="11" t="str">
        <f t="shared" si="174"/>
        <v>2019/12 Contribuciones Seg. Social</v>
      </c>
      <c r="AY433" s="11">
        <f t="shared" si="155"/>
        <v>98912.04</v>
      </c>
      <c r="AZ433" s="11">
        <f t="shared" si="175"/>
        <v>3.0679884875491399E-2</v>
      </c>
      <c r="BA433" s="11" t="str">
        <f t="shared" si="157"/>
        <v>N705367 21</v>
      </c>
      <c r="BB433" s="11">
        <f>IFERROR(IF(AW433="","",VLOOKUP(AW433,SUSS!R:S,2,FALSE)),AY433*SUSS!$M$2)</f>
        <v>11869.444799999999</v>
      </c>
      <c r="BC433" s="11">
        <f t="shared" si="156"/>
        <v>364.15320000000003</v>
      </c>
    </row>
    <row r="434" spans="14:55" ht="15.75" thickBot="1">
      <c r="N434" s="3" t="s">
        <v>135</v>
      </c>
      <c r="O434" s="82">
        <v>21</v>
      </c>
      <c r="P434" s="85">
        <v>2800.6</v>
      </c>
      <c r="Q434" s="83" t="s">
        <v>13</v>
      </c>
      <c r="R434" s="83" t="s">
        <v>10</v>
      </c>
      <c r="S434" s="83" t="s">
        <v>10</v>
      </c>
      <c r="T434" s="82" t="s">
        <v>121</v>
      </c>
      <c r="U434" s="82" t="s">
        <v>21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135</v>
      </c>
      <c r="O435" s="82">
        <v>22</v>
      </c>
      <c r="P435" s="85">
        <v>3034.61</v>
      </c>
      <c r="Q435" s="83" t="s">
        <v>14</v>
      </c>
      <c r="R435" s="83" t="s">
        <v>10</v>
      </c>
      <c r="S435" s="83" t="s">
        <v>10</v>
      </c>
      <c r="T435" s="82" t="s">
        <v>121</v>
      </c>
      <c r="U435" s="82" t="s">
        <v>21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N705367</v>
      </c>
      <c r="AU435" s="11">
        <f t="shared" si="171"/>
        <v>22</v>
      </c>
      <c r="AV435" s="11">
        <f t="shared" si="172"/>
        <v>3034.61</v>
      </c>
      <c r="AW435" s="11" t="str">
        <f t="shared" si="173"/>
        <v>2019/12</v>
      </c>
      <c r="AX435" s="11" t="str">
        <f t="shared" si="174"/>
        <v>2019/12 Contribuciones Seg. Social</v>
      </c>
      <c r="AY435" s="11">
        <f t="shared" si="155"/>
        <v>98912.04</v>
      </c>
      <c r="AZ435" s="11">
        <f t="shared" si="175"/>
        <v>3.0679884875491399E-2</v>
      </c>
      <c r="BA435" s="11" t="str">
        <f t="shared" si="157"/>
        <v>N705367 22</v>
      </c>
      <c r="BB435" s="11">
        <f>IFERROR(IF(AW435="","",VLOOKUP(AW435,SUSS!R:S,2,FALSE)),AY435*SUSS!$M$2)</f>
        <v>11869.444799999999</v>
      </c>
      <c r="BC435" s="11">
        <f t="shared" si="156"/>
        <v>364.15320000000003</v>
      </c>
    </row>
    <row r="436" spans="14:55" ht="15.75" thickBot="1">
      <c r="N436" s="3" t="s">
        <v>135</v>
      </c>
      <c r="O436" s="82">
        <v>22</v>
      </c>
      <c r="P436" s="85">
        <v>2800.6</v>
      </c>
      <c r="Q436" s="83" t="s">
        <v>13</v>
      </c>
      <c r="R436" s="83" t="s">
        <v>10</v>
      </c>
      <c r="S436" s="83" t="s">
        <v>10</v>
      </c>
      <c r="T436" s="82" t="s">
        <v>121</v>
      </c>
      <c r="U436" s="82" t="s">
        <v>21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135</v>
      </c>
      <c r="O437" s="82">
        <v>23</v>
      </c>
      <c r="P437" s="85">
        <v>3034.61</v>
      </c>
      <c r="Q437" s="83" t="s">
        <v>14</v>
      </c>
      <c r="R437" s="83" t="s">
        <v>10</v>
      </c>
      <c r="S437" s="83" t="s">
        <v>10</v>
      </c>
      <c r="T437" s="82" t="s">
        <v>121</v>
      </c>
      <c r="U437" s="82" t="s">
        <v>21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>N705367</v>
      </c>
      <c r="AU437" s="11">
        <f t="shared" si="171"/>
        <v>23</v>
      </c>
      <c r="AV437" s="11">
        <f t="shared" si="172"/>
        <v>3034.61</v>
      </c>
      <c r="AW437" s="11" t="str">
        <f t="shared" si="173"/>
        <v>2019/12</v>
      </c>
      <c r="AX437" s="11" t="str">
        <f t="shared" si="174"/>
        <v>2019/12 Contribuciones Seg. Social</v>
      </c>
      <c r="AY437" s="11">
        <f t="shared" si="155"/>
        <v>98912.04</v>
      </c>
      <c r="AZ437" s="11">
        <f t="shared" si="175"/>
        <v>3.0679884875491399E-2</v>
      </c>
      <c r="BA437" s="11" t="str">
        <f t="shared" si="157"/>
        <v>N705367 23</v>
      </c>
      <c r="BB437" s="11">
        <f>IFERROR(IF(AW437="","",VLOOKUP(AW437,SUSS!R:S,2,FALSE)),AY437*SUSS!$M$2)</f>
        <v>11869.444799999999</v>
      </c>
      <c r="BC437" s="11">
        <f t="shared" si="156"/>
        <v>364.15320000000003</v>
      </c>
    </row>
    <row r="438" spans="14:55" ht="15.75" thickBot="1">
      <c r="N438" s="3" t="s">
        <v>135</v>
      </c>
      <c r="O438" s="82">
        <v>23</v>
      </c>
      <c r="P438" s="85">
        <v>2800.6</v>
      </c>
      <c r="Q438" s="83" t="s">
        <v>13</v>
      </c>
      <c r="R438" s="83" t="s">
        <v>10</v>
      </c>
      <c r="S438" s="83" t="s">
        <v>10</v>
      </c>
      <c r="T438" s="82" t="s">
        <v>121</v>
      </c>
      <c r="U438" s="82" t="s">
        <v>21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135</v>
      </c>
      <c r="O439" s="82">
        <v>24</v>
      </c>
      <c r="P439" s="85">
        <v>3034.61</v>
      </c>
      <c r="Q439" s="83" t="s">
        <v>14</v>
      </c>
      <c r="R439" s="83" t="s">
        <v>10</v>
      </c>
      <c r="S439" s="83" t="s">
        <v>10</v>
      </c>
      <c r="T439" s="82" t="s">
        <v>121</v>
      </c>
      <c r="U439" s="82" t="s">
        <v>21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N705367</v>
      </c>
      <c r="AU439" s="11">
        <f t="shared" si="171"/>
        <v>24</v>
      </c>
      <c r="AV439" s="11">
        <f t="shared" si="172"/>
        <v>3034.61</v>
      </c>
      <c r="AW439" s="11" t="str">
        <f t="shared" si="173"/>
        <v>2019/12</v>
      </c>
      <c r="AX439" s="11" t="str">
        <f t="shared" si="174"/>
        <v>2019/12 Contribuciones Seg. Social</v>
      </c>
      <c r="AY439" s="11">
        <f t="shared" si="155"/>
        <v>98912.04</v>
      </c>
      <c r="AZ439" s="11">
        <f t="shared" si="175"/>
        <v>3.0679884875491399E-2</v>
      </c>
      <c r="BA439" s="11" t="str">
        <f t="shared" si="157"/>
        <v>N705367 24</v>
      </c>
      <c r="BB439" s="11">
        <f>IFERROR(IF(AW439="","",VLOOKUP(AW439,SUSS!R:S,2,FALSE)),AY439*SUSS!$M$2)</f>
        <v>11869.444799999999</v>
      </c>
      <c r="BC439" s="11">
        <f t="shared" si="156"/>
        <v>364.15320000000003</v>
      </c>
    </row>
    <row r="440" spans="14:55" ht="15.75" thickBot="1">
      <c r="N440" s="3" t="s">
        <v>135</v>
      </c>
      <c r="O440" s="82">
        <v>24</v>
      </c>
      <c r="P440" s="85">
        <v>2800.6</v>
      </c>
      <c r="Q440" s="83" t="s">
        <v>13</v>
      </c>
      <c r="R440" s="83" t="s">
        <v>10</v>
      </c>
      <c r="S440" s="83" t="s">
        <v>10</v>
      </c>
      <c r="T440" s="82" t="s">
        <v>121</v>
      </c>
      <c r="U440" s="82" t="s">
        <v>21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135</v>
      </c>
      <c r="O441" s="82">
        <v>25</v>
      </c>
      <c r="P441" s="85">
        <v>3034.61</v>
      </c>
      <c r="Q441" s="83" t="s">
        <v>14</v>
      </c>
      <c r="R441" s="83" t="s">
        <v>10</v>
      </c>
      <c r="S441" s="83" t="s">
        <v>10</v>
      </c>
      <c r="T441" s="82" t="s">
        <v>121</v>
      </c>
      <c r="U441" s="82" t="s">
        <v>21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N705367</v>
      </c>
      <c r="AU441" s="11">
        <f t="shared" si="171"/>
        <v>25</v>
      </c>
      <c r="AV441" s="11">
        <f t="shared" si="172"/>
        <v>3034.61</v>
      </c>
      <c r="AW441" s="11" t="str">
        <f t="shared" si="173"/>
        <v>2019/12</v>
      </c>
      <c r="AX441" s="11" t="str">
        <f t="shared" si="174"/>
        <v>2019/12 Contribuciones Seg. Social</v>
      </c>
      <c r="AY441" s="11">
        <f t="shared" si="155"/>
        <v>98912.04</v>
      </c>
      <c r="AZ441" s="11">
        <f t="shared" si="175"/>
        <v>3.0679884875491399E-2</v>
      </c>
      <c r="BA441" s="11" t="str">
        <f t="shared" si="157"/>
        <v>N705367 25</v>
      </c>
      <c r="BB441" s="11">
        <f>IFERROR(IF(AW441="","",VLOOKUP(AW441,SUSS!R:S,2,FALSE)),AY441*SUSS!$M$2)</f>
        <v>11869.444799999999</v>
      </c>
      <c r="BC441" s="11">
        <f t="shared" si="156"/>
        <v>364.15320000000003</v>
      </c>
    </row>
    <row r="442" spans="14:55" ht="15.75" thickBot="1">
      <c r="N442" s="3" t="s">
        <v>135</v>
      </c>
      <c r="O442" s="82">
        <v>25</v>
      </c>
      <c r="P442" s="85">
        <v>2800.6</v>
      </c>
      <c r="Q442" s="83" t="s">
        <v>13</v>
      </c>
      <c r="R442" s="83" t="s">
        <v>10</v>
      </c>
      <c r="S442" s="83" t="s">
        <v>10</v>
      </c>
      <c r="T442" s="82" t="s">
        <v>121</v>
      </c>
      <c r="U442" s="82" t="s">
        <v>21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135</v>
      </c>
      <c r="O443" s="82">
        <v>26</v>
      </c>
      <c r="P443" s="85">
        <v>3034.61</v>
      </c>
      <c r="Q443" s="83" t="s">
        <v>14</v>
      </c>
      <c r="R443" s="83" t="s">
        <v>10</v>
      </c>
      <c r="S443" s="83" t="s">
        <v>10</v>
      </c>
      <c r="T443" s="82" t="s">
        <v>121</v>
      </c>
      <c r="U443" s="82" t="s">
        <v>21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N705367</v>
      </c>
      <c r="AU443" s="11">
        <f t="shared" si="171"/>
        <v>26</v>
      </c>
      <c r="AV443" s="11">
        <f t="shared" si="172"/>
        <v>3034.61</v>
      </c>
      <c r="AW443" s="11" t="str">
        <f t="shared" si="173"/>
        <v>2019/12</v>
      </c>
      <c r="AX443" s="11" t="str">
        <f t="shared" si="174"/>
        <v>2019/12 Contribuciones Seg. Social</v>
      </c>
      <c r="AY443" s="11">
        <f t="shared" si="155"/>
        <v>98912.04</v>
      </c>
      <c r="AZ443" s="11">
        <f t="shared" si="175"/>
        <v>3.0679884875491399E-2</v>
      </c>
      <c r="BA443" s="11" t="str">
        <f t="shared" si="157"/>
        <v>N705367 26</v>
      </c>
      <c r="BB443" s="11">
        <f>IFERROR(IF(AW443="","",VLOOKUP(AW443,SUSS!R:S,2,FALSE)),AY443*SUSS!$M$2)</f>
        <v>11869.444799999999</v>
      </c>
      <c r="BC443" s="11">
        <f t="shared" si="156"/>
        <v>364.15320000000003</v>
      </c>
    </row>
    <row r="444" spans="14:55" ht="15.75" thickBot="1">
      <c r="N444" s="3" t="s">
        <v>135</v>
      </c>
      <c r="O444" s="82">
        <v>26</v>
      </c>
      <c r="P444" s="85">
        <v>2800.6</v>
      </c>
      <c r="Q444" s="83" t="s">
        <v>13</v>
      </c>
      <c r="R444" s="83" t="s">
        <v>10</v>
      </c>
      <c r="S444" s="83" t="s">
        <v>10</v>
      </c>
      <c r="T444" s="82" t="s">
        <v>121</v>
      </c>
      <c r="U444" s="82" t="s">
        <v>21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4:55" ht="15.75" thickBot="1">
      <c r="N445" s="3" t="s">
        <v>135</v>
      </c>
      <c r="O445" s="82">
        <v>27</v>
      </c>
      <c r="P445" s="85">
        <v>3034.61</v>
      </c>
      <c r="Q445" s="83" t="s">
        <v>14</v>
      </c>
      <c r="R445" s="83" t="s">
        <v>10</v>
      </c>
      <c r="S445" s="83" t="s">
        <v>10</v>
      </c>
      <c r="T445" s="82" t="s">
        <v>121</v>
      </c>
      <c r="U445" s="82" t="s">
        <v>21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>N705367</v>
      </c>
      <c r="AU445" s="11">
        <f t="shared" si="171"/>
        <v>27</v>
      </c>
      <c r="AV445" s="11">
        <f t="shared" si="172"/>
        <v>3034.61</v>
      </c>
      <c r="AW445" s="11" t="str">
        <f t="shared" si="173"/>
        <v>2019/12</v>
      </c>
      <c r="AX445" s="11" t="str">
        <f t="shared" si="174"/>
        <v>2019/12 Contribuciones Seg. Social</v>
      </c>
      <c r="AY445" s="11">
        <f t="shared" si="155"/>
        <v>98912.04</v>
      </c>
      <c r="AZ445" s="11">
        <f t="shared" si="175"/>
        <v>3.0679884875491399E-2</v>
      </c>
      <c r="BA445" s="11" t="str">
        <f t="shared" si="157"/>
        <v>N705367 27</v>
      </c>
      <c r="BB445" s="11">
        <f>IFERROR(IF(AW445="","",VLOOKUP(AW445,SUSS!R:S,2,FALSE)),AY445*SUSS!$M$2)</f>
        <v>11869.444799999999</v>
      </c>
      <c r="BC445" s="11">
        <f t="shared" si="156"/>
        <v>364.15320000000003</v>
      </c>
    </row>
    <row r="446" spans="14:55" ht="15.75" thickBot="1">
      <c r="N446" s="3" t="s">
        <v>135</v>
      </c>
      <c r="O446" s="82">
        <v>27</v>
      </c>
      <c r="P446" s="85">
        <v>2800.6</v>
      </c>
      <c r="Q446" s="83" t="s">
        <v>13</v>
      </c>
      <c r="R446" s="83" t="s">
        <v>10</v>
      </c>
      <c r="S446" s="83" t="s">
        <v>10</v>
      </c>
      <c r="T446" s="82" t="s">
        <v>121</v>
      </c>
      <c r="U446" s="82" t="s">
        <v>21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135</v>
      </c>
      <c r="O447" s="82">
        <v>28</v>
      </c>
      <c r="P447" s="85">
        <v>3034.61</v>
      </c>
      <c r="Q447" s="83" t="s">
        <v>14</v>
      </c>
      <c r="R447" s="83" t="s">
        <v>10</v>
      </c>
      <c r="S447" s="83" t="s">
        <v>10</v>
      </c>
      <c r="T447" s="82" t="s">
        <v>121</v>
      </c>
      <c r="U447" s="82" t="s">
        <v>21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>N705367</v>
      </c>
      <c r="AU447" s="11">
        <f t="shared" si="171"/>
        <v>28</v>
      </c>
      <c r="AV447" s="11">
        <f t="shared" si="172"/>
        <v>3034.61</v>
      </c>
      <c r="AW447" s="11" t="str">
        <f t="shared" si="173"/>
        <v>2019/12</v>
      </c>
      <c r="AX447" s="11" t="str">
        <f t="shared" si="174"/>
        <v>2019/12 Contribuciones Seg. Social</v>
      </c>
      <c r="AY447" s="11">
        <f t="shared" si="155"/>
        <v>98912.04</v>
      </c>
      <c r="AZ447" s="11">
        <f t="shared" si="175"/>
        <v>3.0679884875491399E-2</v>
      </c>
      <c r="BA447" s="11" t="str">
        <f t="shared" si="157"/>
        <v>N705367 28</v>
      </c>
      <c r="BB447" s="11">
        <f>IFERROR(IF(AW447="","",VLOOKUP(AW447,SUSS!R:S,2,FALSE)),AY447*SUSS!$M$2)</f>
        <v>11869.444799999999</v>
      </c>
      <c r="BC447" s="11">
        <f t="shared" si="156"/>
        <v>364.15320000000003</v>
      </c>
    </row>
    <row r="448" spans="14:55" ht="15.75" thickBot="1">
      <c r="N448" s="3" t="s">
        <v>135</v>
      </c>
      <c r="O448" s="82">
        <v>28</v>
      </c>
      <c r="P448" s="85">
        <v>2800.6</v>
      </c>
      <c r="Q448" s="83" t="s">
        <v>13</v>
      </c>
      <c r="R448" s="83" t="s">
        <v>10</v>
      </c>
      <c r="S448" s="83" t="s">
        <v>10</v>
      </c>
      <c r="T448" s="82" t="s">
        <v>121</v>
      </c>
      <c r="U448" s="82" t="s">
        <v>21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135</v>
      </c>
      <c r="O449" s="82">
        <v>29</v>
      </c>
      <c r="P449" s="85">
        <v>3034.61</v>
      </c>
      <c r="Q449" s="83" t="s">
        <v>14</v>
      </c>
      <c r="R449" s="83" t="s">
        <v>10</v>
      </c>
      <c r="S449" s="83" t="s">
        <v>10</v>
      </c>
      <c r="T449" s="82" t="s">
        <v>121</v>
      </c>
      <c r="U449" s="82" t="s">
        <v>21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N705367</v>
      </c>
      <c r="AU449" s="11">
        <f t="shared" si="171"/>
        <v>29</v>
      </c>
      <c r="AV449" s="11">
        <f t="shared" si="172"/>
        <v>3034.61</v>
      </c>
      <c r="AW449" s="11" t="str">
        <f t="shared" si="173"/>
        <v>2019/12</v>
      </c>
      <c r="AX449" s="11" t="str">
        <f t="shared" si="174"/>
        <v>2019/12 Contribuciones Seg. Social</v>
      </c>
      <c r="AY449" s="11">
        <f t="shared" si="155"/>
        <v>98912.04</v>
      </c>
      <c r="AZ449" s="11">
        <f t="shared" si="175"/>
        <v>3.0679884875491399E-2</v>
      </c>
      <c r="BA449" s="11" t="str">
        <f t="shared" si="157"/>
        <v>N705367 29</v>
      </c>
      <c r="BB449" s="11">
        <f>IFERROR(IF(AW449="","",VLOOKUP(AW449,SUSS!R:S,2,FALSE)),AY449*SUSS!$M$2)</f>
        <v>11869.444799999999</v>
      </c>
      <c r="BC449" s="11">
        <f t="shared" si="156"/>
        <v>364.15320000000003</v>
      </c>
    </row>
    <row r="450" spans="14:55" ht="15.75" thickBot="1">
      <c r="N450" s="3" t="s">
        <v>135</v>
      </c>
      <c r="O450" s="82">
        <v>29</v>
      </c>
      <c r="P450" s="85">
        <v>2800.6</v>
      </c>
      <c r="Q450" s="83" t="s">
        <v>13</v>
      </c>
      <c r="R450" s="83" t="s">
        <v>10</v>
      </c>
      <c r="S450" s="83" t="s">
        <v>10</v>
      </c>
      <c r="T450" s="82" t="s">
        <v>121</v>
      </c>
      <c r="U450" s="82" t="s">
        <v>21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135</v>
      </c>
      <c r="O451" s="82">
        <v>30</v>
      </c>
      <c r="P451" s="85">
        <v>3034.61</v>
      </c>
      <c r="Q451" s="83" t="s">
        <v>14</v>
      </c>
      <c r="R451" s="83" t="s">
        <v>10</v>
      </c>
      <c r="S451" s="83" t="s">
        <v>10</v>
      </c>
      <c r="T451" s="82" t="s">
        <v>121</v>
      </c>
      <c r="U451" s="82" t="s">
        <v>21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>N705367</v>
      </c>
      <c r="AU451" s="11">
        <f t="shared" si="171"/>
        <v>30</v>
      </c>
      <c r="AV451" s="11">
        <f t="shared" si="172"/>
        <v>3034.61</v>
      </c>
      <c r="AW451" s="11" t="str">
        <f t="shared" si="173"/>
        <v>2019/12</v>
      </c>
      <c r="AX451" s="11" t="str">
        <f t="shared" si="174"/>
        <v>2019/12 Contribuciones Seg. Social</v>
      </c>
      <c r="AY451" s="11">
        <f t="shared" si="155"/>
        <v>98912.04</v>
      </c>
      <c r="AZ451" s="11">
        <f t="shared" si="175"/>
        <v>3.0679884875491399E-2</v>
      </c>
      <c r="BA451" s="11" t="str">
        <f t="shared" si="157"/>
        <v>N705367 30</v>
      </c>
      <c r="BB451" s="11">
        <f>IFERROR(IF(AW451="","",VLOOKUP(AW451,SUSS!R:S,2,FALSE)),AY451*SUSS!$M$2)</f>
        <v>11869.444799999999</v>
      </c>
      <c r="BC451" s="11">
        <f t="shared" si="156"/>
        <v>364.15320000000003</v>
      </c>
    </row>
    <row r="452" spans="14:55" ht="15.75" thickBot="1">
      <c r="N452" s="3" t="s">
        <v>135</v>
      </c>
      <c r="O452" s="82">
        <v>30</v>
      </c>
      <c r="P452" s="85">
        <v>2800.6</v>
      </c>
      <c r="Q452" s="83" t="s">
        <v>13</v>
      </c>
      <c r="R452" s="83" t="s">
        <v>10</v>
      </c>
      <c r="S452" s="83" t="s">
        <v>10</v>
      </c>
      <c r="T452" s="82" t="s">
        <v>121</v>
      </c>
      <c r="U452" s="82" t="s">
        <v>21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135</v>
      </c>
      <c r="O453" s="82">
        <v>31</v>
      </c>
      <c r="P453" s="85">
        <v>3034.61</v>
      </c>
      <c r="Q453" s="83" t="s">
        <v>14</v>
      </c>
      <c r="R453" s="83" t="s">
        <v>10</v>
      </c>
      <c r="S453" s="83" t="s">
        <v>10</v>
      </c>
      <c r="T453" s="82" t="s">
        <v>121</v>
      </c>
      <c r="U453" s="82" t="s">
        <v>21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>N705367</v>
      </c>
      <c r="AU453" s="11">
        <f t="shared" si="171"/>
        <v>31</v>
      </c>
      <c r="AV453" s="11">
        <f t="shared" si="172"/>
        <v>3034.61</v>
      </c>
      <c r="AW453" s="11" t="str">
        <f t="shared" si="173"/>
        <v>2019/12</v>
      </c>
      <c r="AX453" s="11" t="str">
        <f t="shared" si="174"/>
        <v>2019/12 Contribuciones Seg. Social</v>
      </c>
      <c r="AY453" s="11">
        <f t="shared" si="176"/>
        <v>98912.04</v>
      </c>
      <c r="AZ453" s="11">
        <f t="shared" si="175"/>
        <v>3.0679884875491399E-2</v>
      </c>
      <c r="BA453" s="11" t="str">
        <f t="shared" si="157"/>
        <v>N705367 31</v>
      </c>
      <c r="BB453" s="11">
        <f>IFERROR(IF(AW453="","",VLOOKUP(AW453,SUSS!R:S,2,FALSE)),AY453*SUSS!$M$2)</f>
        <v>11869.444799999999</v>
      </c>
      <c r="BC453" s="11">
        <f t="shared" ref="BC453:BC516" si="177">IFERROR(IF(BB453&lt;&gt;"",AZ453*BB453,""),"VER")</f>
        <v>364.15320000000003</v>
      </c>
    </row>
    <row r="454" spans="14:55" ht="15.75" thickBot="1">
      <c r="N454" s="3" t="s">
        <v>135</v>
      </c>
      <c r="O454" s="82">
        <v>31</v>
      </c>
      <c r="P454" s="85">
        <v>2800.6</v>
      </c>
      <c r="Q454" s="83" t="s">
        <v>13</v>
      </c>
      <c r="R454" s="83" t="s">
        <v>10</v>
      </c>
      <c r="S454" s="83" t="s">
        <v>10</v>
      </c>
      <c r="T454" s="82" t="s">
        <v>121</v>
      </c>
      <c r="U454" s="82" t="s">
        <v>21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4:55" ht="15.75" thickBot="1">
      <c r="N455" s="3" t="s">
        <v>135</v>
      </c>
      <c r="O455" s="82">
        <v>32</v>
      </c>
      <c r="P455" s="85">
        <v>3034.61</v>
      </c>
      <c r="Q455" s="83" t="s">
        <v>14</v>
      </c>
      <c r="R455" s="83" t="s">
        <v>10</v>
      </c>
      <c r="S455" s="83" t="s">
        <v>10</v>
      </c>
      <c r="T455" s="82" t="s">
        <v>121</v>
      </c>
      <c r="U455" s="82" t="s">
        <v>21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>N705367</v>
      </c>
      <c r="AU455" s="11">
        <f t="shared" si="171"/>
        <v>32</v>
      </c>
      <c r="AV455" s="11">
        <f t="shared" si="172"/>
        <v>3034.61</v>
      </c>
      <c r="AW455" s="11" t="str">
        <f t="shared" si="173"/>
        <v>2019/12</v>
      </c>
      <c r="AX455" s="11" t="str">
        <f t="shared" si="174"/>
        <v>2019/12 Contribuciones Seg. Social</v>
      </c>
      <c r="AY455" s="11">
        <f t="shared" si="176"/>
        <v>98912.04</v>
      </c>
      <c r="AZ455" s="11">
        <f t="shared" si="175"/>
        <v>3.0679884875491399E-2</v>
      </c>
      <c r="BA455" s="11" t="str">
        <f t="shared" si="157"/>
        <v>N705367 32</v>
      </c>
      <c r="BB455" s="11">
        <f>IFERROR(IF(AW455="","",VLOOKUP(AW455,SUSS!R:S,2,FALSE)),AY455*SUSS!$M$2)</f>
        <v>11869.444799999999</v>
      </c>
      <c r="BC455" s="11">
        <f t="shared" si="177"/>
        <v>364.15320000000003</v>
      </c>
    </row>
    <row r="456" spans="14:55" ht="15.75" thickBot="1">
      <c r="N456" s="3" t="s">
        <v>135</v>
      </c>
      <c r="O456" s="82">
        <v>32</v>
      </c>
      <c r="P456" s="85">
        <v>2800.6</v>
      </c>
      <c r="Q456" s="83" t="s">
        <v>13</v>
      </c>
      <c r="R456" s="83" t="s">
        <v>10</v>
      </c>
      <c r="S456" s="83" t="s">
        <v>10</v>
      </c>
      <c r="T456" s="82" t="s">
        <v>121</v>
      </c>
      <c r="U456" s="82" t="s">
        <v>21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4:55" ht="15.75" thickBot="1">
      <c r="N457" s="3" t="s">
        <v>135</v>
      </c>
      <c r="O457" s="82">
        <v>33</v>
      </c>
      <c r="P457" s="85">
        <v>3034.61</v>
      </c>
      <c r="Q457" s="83" t="s">
        <v>14</v>
      </c>
      <c r="R457" s="83" t="s">
        <v>10</v>
      </c>
      <c r="S457" s="83" t="s">
        <v>10</v>
      </c>
      <c r="T457" s="82" t="s">
        <v>121</v>
      </c>
      <c r="U457" s="82" t="s">
        <v>21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>N705367</v>
      </c>
      <c r="AU457" s="11">
        <f t="shared" si="171"/>
        <v>33</v>
      </c>
      <c r="AV457" s="11">
        <f t="shared" si="172"/>
        <v>3034.61</v>
      </c>
      <c r="AW457" s="11" t="str">
        <f t="shared" si="173"/>
        <v>2019/12</v>
      </c>
      <c r="AX457" s="11" t="str">
        <f t="shared" si="174"/>
        <v>2019/12 Contribuciones Seg. Social</v>
      </c>
      <c r="AY457" s="11">
        <f t="shared" si="176"/>
        <v>98912.04</v>
      </c>
      <c r="AZ457" s="11">
        <f t="shared" si="175"/>
        <v>3.0679884875491399E-2</v>
      </c>
      <c r="BA457" s="11" t="str">
        <f t="shared" si="178"/>
        <v>N705367 33</v>
      </c>
      <c r="BB457" s="11">
        <f>IFERROR(IF(AW457="","",VLOOKUP(AW457,SUSS!R:S,2,FALSE)),AY457*SUSS!$M$2)</f>
        <v>11869.444799999999</v>
      </c>
      <c r="BC457" s="11">
        <f t="shared" si="177"/>
        <v>364.15320000000003</v>
      </c>
    </row>
    <row r="458" spans="14:55" ht="15.75" thickBot="1">
      <c r="N458" s="3" t="s">
        <v>135</v>
      </c>
      <c r="O458" s="82">
        <v>33</v>
      </c>
      <c r="P458" s="85">
        <v>2800.6</v>
      </c>
      <c r="Q458" s="83" t="s">
        <v>13</v>
      </c>
      <c r="R458" s="83" t="s">
        <v>10</v>
      </c>
      <c r="S458" s="83" t="s">
        <v>10</v>
      </c>
      <c r="T458" s="82" t="s">
        <v>121</v>
      </c>
      <c r="U458" s="82" t="s">
        <v>21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135</v>
      </c>
      <c r="O459" s="82">
        <v>34</v>
      </c>
      <c r="P459" s="85">
        <v>3034.61</v>
      </c>
      <c r="Q459" s="83" t="s">
        <v>14</v>
      </c>
      <c r="R459" s="83" t="s">
        <v>10</v>
      </c>
      <c r="S459" s="83" t="s">
        <v>10</v>
      </c>
      <c r="T459" s="82" t="s">
        <v>121</v>
      </c>
      <c r="U459" s="82" t="s">
        <v>21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>N705367</v>
      </c>
      <c r="AU459" s="11">
        <f t="shared" si="171"/>
        <v>34</v>
      </c>
      <c r="AV459" s="11">
        <f t="shared" si="172"/>
        <v>3034.61</v>
      </c>
      <c r="AW459" s="11" t="str">
        <f t="shared" si="173"/>
        <v>2019/12</v>
      </c>
      <c r="AX459" s="11" t="str">
        <f t="shared" si="174"/>
        <v>2019/12 Contribuciones Seg. Social</v>
      </c>
      <c r="AY459" s="11">
        <f t="shared" si="176"/>
        <v>98912.04</v>
      </c>
      <c r="AZ459" s="11">
        <f t="shared" si="175"/>
        <v>3.0679884875491399E-2</v>
      </c>
      <c r="BA459" s="11" t="str">
        <f t="shared" si="178"/>
        <v>N705367 34</v>
      </c>
      <c r="BB459" s="11">
        <f>IFERROR(IF(AW459="","",VLOOKUP(AW459,SUSS!R:S,2,FALSE)),AY459*SUSS!$M$2)</f>
        <v>11869.444799999999</v>
      </c>
      <c r="BC459" s="11">
        <f t="shared" si="177"/>
        <v>364.15320000000003</v>
      </c>
    </row>
    <row r="460" spans="14:55" ht="15.75" thickBot="1">
      <c r="N460" s="3" t="s">
        <v>135</v>
      </c>
      <c r="O460" s="82">
        <v>34</v>
      </c>
      <c r="P460" s="85">
        <v>2800.6</v>
      </c>
      <c r="Q460" s="83" t="s">
        <v>13</v>
      </c>
      <c r="R460" s="83" t="s">
        <v>10</v>
      </c>
      <c r="S460" s="83" t="s">
        <v>10</v>
      </c>
      <c r="T460" s="82" t="s">
        <v>121</v>
      </c>
      <c r="U460" s="82" t="s">
        <v>21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135</v>
      </c>
      <c r="O461" s="82">
        <v>35</v>
      </c>
      <c r="P461" s="85">
        <v>3034.61</v>
      </c>
      <c r="Q461" s="83" t="s">
        <v>14</v>
      </c>
      <c r="R461" s="83" t="s">
        <v>10</v>
      </c>
      <c r="S461" s="83" t="s">
        <v>10</v>
      </c>
      <c r="T461" s="82" t="s">
        <v>121</v>
      </c>
      <c r="U461" s="82" t="s">
        <v>21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N705367</v>
      </c>
      <c r="AU461" s="11">
        <f t="shared" si="171"/>
        <v>35</v>
      </c>
      <c r="AV461" s="11">
        <f t="shared" si="172"/>
        <v>3034.61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98912.04</v>
      </c>
      <c r="AZ461" s="11">
        <f t="shared" si="175"/>
        <v>3.0679884875491399E-2</v>
      </c>
      <c r="BA461" s="11" t="str">
        <f t="shared" si="178"/>
        <v>N705367 35</v>
      </c>
      <c r="BB461" s="11">
        <f>IFERROR(IF(AW461="","",VLOOKUP(AW461,SUSS!R:S,2,FALSE)),AY461*SUSS!$M$2)</f>
        <v>11869.444799999999</v>
      </c>
      <c r="BC461" s="11">
        <f t="shared" si="177"/>
        <v>364.15320000000003</v>
      </c>
    </row>
    <row r="462" spans="14:55" ht="15.75" thickBot="1">
      <c r="N462" s="3" t="s">
        <v>135</v>
      </c>
      <c r="O462" s="82">
        <v>35</v>
      </c>
      <c r="P462" s="85">
        <v>2800.6</v>
      </c>
      <c r="Q462" s="83" t="s">
        <v>13</v>
      </c>
      <c r="R462" s="83" t="s">
        <v>10</v>
      </c>
      <c r="S462" s="83" t="s">
        <v>10</v>
      </c>
      <c r="T462" s="82" t="s">
        <v>121</v>
      </c>
      <c r="U462" s="82" t="s">
        <v>21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135</v>
      </c>
      <c r="O463" s="82">
        <v>36</v>
      </c>
      <c r="P463" s="85">
        <v>3034.61</v>
      </c>
      <c r="Q463" s="83" t="s">
        <v>14</v>
      </c>
      <c r="R463" s="83" t="s">
        <v>10</v>
      </c>
      <c r="S463" s="83" t="s">
        <v>10</v>
      </c>
      <c r="T463" s="82" t="s">
        <v>121</v>
      </c>
      <c r="U463" s="82" t="s">
        <v>21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N705367</v>
      </c>
      <c r="AU463" s="11">
        <f t="shared" si="171"/>
        <v>36</v>
      </c>
      <c r="AV463" s="11">
        <f t="shared" si="172"/>
        <v>3034.61</v>
      </c>
      <c r="AW463" s="11" t="str">
        <f t="shared" si="173"/>
        <v>2019/12</v>
      </c>
      <c r="AX463" s="11" t="str">
        <f t="shared" si="174"/>
        <v>2019/12 Contribuciones Seg. Social</v>
      </c>
      <c r="AY463" s="11">
        <f t="shared" si="176"/>
        <v>98912.04</v>
      </c>
      <c r="AZ463" s="11">
        <f t="shared" si="175"/>
        <v>3.0679884875491399E-2</v>
      </c>
      <c r="BA463" s="11" t="str">
        <f t="shared" si="178"/>
        <v>N705367 36</v>
      </c>
      <c r="BB463" s="11">
        <f>IFERROR(IF(AW463="","",VLOOKUP(AW463,SUSS!R:S,2,FALSE)),AY463*SUSS!$M$2)</f>
        <v>11869.444799999999</v>
      </c>
      <c r="BC463" s="11">
        <f t="shared" si="177"/>
        <v>364.15320000000003</v>
      </c>
    </row>
    <row r="464" spans="14:55" ht="15.75" thickBot="1">
      <c r="N464" s="3" t="s">
        <v>135</v>
      </c>
      <c r="O464" s="82">
        <v>36</v>
      </c>
      <c r="P464" s="85">
        <v>2800.6</v>
      </c>
      <c r="Q464" s="83" t="s">
        <v>13</v>
      </c>
      <c r="R464" s="83" t="s">
        <v>10</v>
      </c>
      <c r="S464" s="83" t="s">
        <v>10</v>
      </c>
      <c r="T464" s="82" t="s">
        <v>121</v>
      </c>
      <c r="U464" s="82" t="s">
        <v>21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135</v>
      </c>
      <c r="O465" s="82">
        <v>37</v>
      </c>
      <c r="P465" s="85">
        <v>3034.61</v>
      </c>
      <c r="Q465" s="83" t="s">
        <v>14</v>
      </c>
      <c r="R465" s="83" t="s">
        <v>10</v>
      </c>
      <c r="S465" s="83" t="s">
        <v>10</v>
      </c>
      <c r="T465" s="82" t="s">
        <v>121</v>
      </c>
      <c r="U465" s="82" t="s">
        <v>21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N705367</v>
      </c>
      <c r="AU465" s="11">
        <f t="shared" si="171"/>
        <v>37</v>
      </c>
      <c r="AV465" s="11">
        <f t="shared" si="172"/>
        <v>3034.61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98912.04</v>
      </c>
      <c r="AZ465" s="11">
        <f t="shared" si="175"/>
        <v>3.0679884875491399E-2</v>
      </c>
      <c r="BA465" s="11" t="str">
        <f t="shared" si="178"/>
        <v>N705367 37</v>
      </c>
      <c r="BB465" s="11">
        <f>IFERROR(IF(AW465="","",VLOOKUP(AW465,SUSS!R:S,2,FALSE)),AY465*SUSS!$M$2)</f>
        <v>11869.444799999999</v>
      </c>
      <c r="BC465" s="11">
        <f t="shared" si="177"/>
        <v>364.15320000000003</v>
      </c>
    </row>
    <row r="466" spans="14:55" ht="15.75" thickBot="1">
      <c r="N466" s="3" t="s">
        <v>135</v>
      </c>
      <c r="O466" s="82">
        <v>37</v>
      </c>
      <c r="P466" s="85">
        <v>2800.6</v>
      </c>
      <c r="Q466" s="83" t="s">
        <v>13</v>
      </c>
      <c r="R466" s="83" t="s">
        <v>10</v>
      </c>
      <c r="S466" s="83" t="s">
        <v>10</v>
      </c>
      <c r="T466" s="82" t="s">
        <v>121</v>
      </c>
      <c r="U466" s="82" t="s">
        <v>21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135</v>
      </c>
      <c r="O467" s="82">
        <v>38</v>
      </c>
      <c r="P467" s="85">
        <v>3034.61</v>
      </c>
      <c r="Q467" s="83" t="s">
        <v>14</v>
      </c>
      <c r="R467" s="83" t="s">
        <v>10</v>
      </c>
      <c r="S467" s="83" t="s">
        <v>10</v>
      </c>
      <c r="T467" s="82" t="s">
        <v>121</v>
      </c>
      <c r="U467" s="82" t="s">
        <v>21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>N705367</v>
      </c>
      <c r="AU467" s="11">
        <f t="shared" si="171"/>
        <v>38</v>
      </c>
      <c r="AV467" s="11">
        <f t="shared" si="172"/>
        <v>3034.61</v>
      </c>
      <c r="AW467" s="11" t="str">
        <f t="shared" si="173"/>
        <v>2019/12</v>
      </c>
      <c r="AX467" s="11" t="str">
        <f t="shared" si="174"/>
        <v>2019/12 Contribuciones Seg. Social</v>
      </c>
      <c r="AY467" s="11">
        <f t="shared" si="176"/>
        <v>98912.04</v>
      </c>
      <c r="AZ467" s="11">
        <f t="shared" si="175"/>
        <v>3.0679884875491399E-2</v>
      </c>
      <c r="BA467" s="11" t="str">
        <f t="shared" si="178"/>
        <v>N705367 38</v>
      </c>
      <c r="BB467" s="11">
        <f>IFERROR(IF(AW467="","",VLOOKUP(AW467,SUSS!R:S,2,FALSE)),AY467*SUSS!$M$2)</f>
        <v>11869.444799999999</v>
      </c>
      <c r="BC467" s="11">
        <f t="shared" si="177"/>
        <v>364.15320000000003</v>
      </c>
    </row>
    <row r="468" spans="14:55" ht="15.75" thickBot="1">
      <c r="N468" s="3" t="s">
        <v>135</v>
      </c>
      <c r="O468" s="82">
        <v>38</v>
      </c>
      <c r="P468" s="85">
        <v>2800.6</v>
      </c>
      <c r="Q468" s="83" t="s">
        <v>13</v>
      </c>
      <c r="R468" s="83" t="s">
        <v>10</v>
      </c>
      <c r="S468" s="83" t="s">
        <v>10</v>
      </c>
      <c r="T468" s="82" t="s">
        <v>121</v>
      </c>
      <c r="U468" s="82" t="s">
        <v>21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135</v>
      </c>
      <c r="O469" s="82">
        <v>39</v>
      </c>
      <c r="P469" s="85">
        <v>3034.61</v>
      </c>
      <c r="Q469" s="83" t="s">
        <v>14</v>
      </c>
      <c r="R469" s="83" t="s">
        <v>10</v>
      </c>
      <c r="S469" s="83" t="s">
        <v>10</v>
      </c>
      <c r="T469" s="82" t="s">
        <v>121</v>
      </c>
      <c r="U469" s="82" t="s">
        <v>21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N705367</v>
      </c>
      <c r="AU469" s="11">
        <f t="shared" si="171"/>
        <v>39</v>
      </c>
      <c r="AV469" s="11">
        <f t="shared" si="172"/>
        <v>3034.61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98912.04</v>
      </c>
      <c r="AZ469" s="11">
        <f t="shared" si="175"/>
        <v>3.0679884875491399E-2</v>
      </c>
      <c r="BA469" s="11" t="str">
        <f t="shared" si="178"/>
        <v>N705367 39</v>
      </c>
      <c r="BB469" s="11">
        <f>IFERROR(IF(AW469="","",VLOOKUP(AW469,SUSS!R:S,2,FALSE)),AY469*SUSS!$M$2)</f>
        <v>11869.444799999999</v>
      </c>
      <c r="BC469" s="11">
        <f t="shared" si="177"/>
        <v>364.15320000000003</v>
      </c>
    </row>
    <row r="470" spans="14:55" ht="15.75" thickBot="1">
      <c r="N470" s="3" t="s">
        <v>135</v>
      </c>
      <c r="O470" s="82">
        <v>39</v>
      </c>
      <c r="P470" s="85">
        <v>2800.6</v>
      </c>
      <c r="Q470" s="83" t="s">
        <v>13</v>
      </c>
      <c r="R470" s="83" t="s">
        <v>10</v>
      </c>
      <c r="S470" s="83" t="s">
        <v>10</v>
      </c>
      <c r="T470" s="82" t="s">
        <v>121</v>
      </c>
      <c r="U470" s="82" t="s">
        <v>21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135</v>
      </c>
      <c r="O471" s="82">
        <v>40</v>
      </c>
      <c r="P471" s="85">
        <v>3034.61</v>
      </c>
      <c r="Q471" s="83" t="s">
        <v>14</v>
      </c>
      <c r="R471" s="83" t="s">
        <v>10</v>
      </c>
      <c r="S471" s="83" t="s">
        <v>10</v>
      </c>
      <c r="T471" s="82" t="s">
        <v>121</v>
      </c>
      <c r="U471" s="82" t="s">
        <v>21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>N705367</v>
      </c>
      <c r="AU471" s="11">
        <f t="shared" si="171"/>
        <v>40</v>
      </c>
      <c r="AV471" s="11">
        <f t="shared" si="172"/>
        <v>3034.61</v>
      </c>
      <c r="AW471" s="11" t="str">
        <f t="shared" si="173"/>
        <v>2019/12</v>
      </c>
      <c r="AX471" s="11" t="str">
        <f t="shared" si="174"/>
        <v>2019/12 Contribuciones Seg. Social</v>
      </c>
      <c r="AY471" s="11">
        <f t="shared" si="176"/>
        <v>98912.04</v>
      </c>
      <c r="AZ471" s="11">
        <f t="shared" si="175"/>
        <v>3.0679884875491399E-2</v>
      </c>
      <c r="BA471" s="11" t="str">
        <f t="shared" si="178"/>
        <v>N705367 40</v>
      </c>
      <c r="BB471" s="11">
        <f>IFERROR(IF(AW471="","",VLOOKUP(AW471,SUSS!R:S,2,FALSE)),AY471*SUSS!$M$2)</f>
        <v>11869.444799999999</v>
      </c>
      <c r="BC471" s="11">
        <f t="shared" si="177"/>
        <v>364.15320000000003</v>
      </c>
    </row>
    <row r="472" spans="14:55" ht="15.75" thickBot="1">
      <c r="N472" s="3" t="s">
        <v>135</v>
      </c>
      <c r="O472" s="82">
        <v>40</v>
      </c>
      <c r="P472" s="85">
        <v>2800.6</v>
      </c>
      <c r="Q472" s="83" t="s">
        <v>13</v>
      </c>
      <c r="R472" s="83" t="s">
        <v>10</v>
      </c>
      <c r="S472" s="83" t="s">
        <v>10</v>
      </c>
      <c r="T472" s="82" t="s">
        <v>121</v>
      </c>
      <c r="U472" s="82" t="s">
        <v>21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135</v>
      </c>
      <c r="O473" s="82">
        <v>41</v>
      </c>
      <c r="P473" s="85">
        <v>3034.61</v>
      </c>
      <c r="Q473" s="83" t="s">
        <v>14</v>
      </c>
      <c r="R473" s="83" t="s">
        <v>10</v>
      </c>
      <c r="S473" s="83" t="s">
        <v>10</v>
      </c>
      <c r="T473" s="82" t="s">
        <v>121</v>
      </c>
      <c r="U473" s="82" t="s">
        <v>21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N705367</v>
      </c>
      <c r="AU473" s="11">
        <f t="shared" si="171"/>
        <v>41</v>
      </c>
      <c r="AV473" s="11">
        <f t="shared" si="172"/>
        <v>3034.61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98912.04</v>
      </c>
      <c r="AZ473" s="11">
        <f t="shared" si="175"/>
        <v>3.0679884875491399E-2</v>
      </c>
      <c r="BA473" s="11" t="str">
        <f t="shared" si="178"/>
        <v>N705367 41</v>
      </c>
      <c r="BB473" s="11">
        <f>IFERROR(IF(AW473="","",VLOOKUP(AW473,SUSS!R:S,2,FALSE)),AY473*SUSS!$M$2)</f>
        <v>11869.444799999999</v>
      </c>
      <c r="BC473" s="11">
        <f t="shared" si="177"/>
        <v>364.15320000000003</v>
      </c>
    </row>
    <row r="474" spans="14:55" ht="15.75" thickBot="1">
      <c r="N474" s="3" t="s">
        <v>135</v>
      </c>
      <c r="O474" s="82">
        <v>41</v>
      </c>
      <c r="P474" s="85">
        <v>2800.6</v>
      </c>
      <c r="Q474" s="83" t="s">
        <v>13</v>
      </c>
      <c r="R474" s="83" t="s">
        <v>10</v>
      </c>
      <c r="S474" s="83" t="s">
        <v>10</v>
      </c>
      <c r="T474" s="82" t="s">
        <v>121</v>
      </c>
      <c r="U474" s="82" t="s">
        <v>21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135</v>
      </c>
      <c r="O475" s="82">
        <v>42</v>
      </c>
      <c r="P475" s="85">
        <v>3034.61</v>
      </c>
      <c r="Q475" s="83" t="s">
        <v>14</v>
      </c>
      <c r="R475" s="83" t="s">
        <v>10</v>
      </c>
      <c r="S475" s="83" t="s">
        <v>10</v>
      </c>
      <c r="T475" s="82" t="s">
        <v>121</v>
      </c>
      <c r="U475" s="82" t="s">
        <v>21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>N705367</v>
      </c>
      <c r="AU475" s="11">
        <f t="shared" si="171"/>
        <v>42</v>
      </c>
      <c r="AV475" s="11">
        <f t="shared" si="172"/>
        <v>3034.61</v>
      </c>
      <c r="AW475" s="11" t="str">
        <f t="shared" si="173"/>
        <v>2019/12</v>
      </c>
      <c r="AX475" s="11" t="str">
        <f t="shared" si="174"/>
        <v>2019/12 Contribuciones Seg. Social</v>
      </c>
      <c r="AY475" s="11">
        <f t="shared" si="176"/>
        <v>98912.04</v>
      </c>
      <c r="AZ475" s="11">
        <f t="shared" si="175"/>
        <v>3.0679884875491399E-2</v>
      </c>
      <c r="BA475" s="11" t="str">
        <f t="shared" si="178"/>
        <v>N705367 42</v>
      </c>
      <c r="BB475" s="11">
        <f>IFERROR(IF(AW475="","",VLOOKUP(AW475,SUSS!R:S,2,FALSE)),AY475*SUSS!$M$2)</f>
        <v>11869.444799999999</v>
      </c>
      <c r="BC475" s="11">
        <f t="shared" si="177"/>
        <v>364.15320000000003</v>
      </c>
    </row>
    <row r="476" spans="14:55" ht="15.75" thickBot="1">
      <c r="N476" s="3" t="s">
        <v>135</v>
      </c>
      <c r="O476" s="82">
        <v>42</v>
      </c>
      <c r="P476" s="85">
        <v>2800.6</v>
      </c>
      <c r="Q476" s="83" t="s">
        <v>13</v>
      </c>
      <c r="R476" s="83" t="s">
        <v>10</v>
      </c>
      <c r="S476" s="83" t="s">
        <v>10</v>
      </c>
      <c r="T476" s="82" t="s">
        <v>121</v>
      </c>
      <c r="U476" s="82" t="s">
        <v>21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135</v>
      </c>
      <c r="O477" s="82">
        <v>43</v>
      </c>
      <c r="P477" s="85">
        <v>3034.61</v>
      </c>
      <c r="Q477" s="83" t="s">
        <v>14</v>
      </c>
      <c r="R477" s="83" t="s">
        <v>10</v>
      </c>
      <c r="S477" s="83" t="s">
        <v>10</v>
      </c>
      <c r="T477" s="82" t="s">
        <v>121</v>
      </c>
      <c r="U477" s="82" t="s">
        <v>21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N705367</v>
      </c>
      <c r="AU477" s="11">
        <f t="shared" si="171"/>
        <v>43</v>
      </c>
      <c r="AV477" s="11">
        <f t="shared" si="172"/>
        <v>3034.61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98912.04</v>
      </c>
      <c r="AZ477" s="11">
        <f t="shared" si="175"/>
        <v>3.0679884875491399E-2</v>
      </c>
      <c r="BA477" s="11" t="str">
        <f t="shared" si="178"/>
        <v>N705367 43</v>
      </c>
      <c r="BB477" s="11">
        <f>IFERROR(IF(AW477="","",VLOOKUP(AW477,SUSS!R:S,2,FALSE)),AY477*SUSS!$M$2)</f>
        <v>11869.444799999999</v>
      </c>
      <c r="BC477" s="11">
        <f t="shared" si="177"/>
        <v>364.15320000000003</v>
      </c>
    </row>
    <row r="478" spans="14:55" ht="15.75" thickBot="1">
      <c r="N478" s="3" t="s">
        <v>135</v>
      </c>
      <c r="O478" s="82">
        <v>43</v>
      </c>
      <c r="P478" s="85">
        <v>2800.6</v>
      </c>
      <c r="Q478" s="83" t="s">
        <v>13</v>
      </c>
      <c r="R478" s="83" t="s">
        <v>10</v>
      </c>
      <c r="S478" s="83" t="s">
        <v>10</v>
      </c>
      <c r="T478" s="82" t="s">
        <v>121</v>
      </c>
      <c r="U478" s="82" t="s">
        <v>21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135</v>
      </c>
      <c r="O479" s="82">
        <v>44</v>
      </c>
      <c r="P479" s="85">
        <v>3034.61</v>
      </c>
      <c r="Q479" s="83" t="s">
        <v>14</v>
      </c>
      <c r="R479" s="83" t="s">
        <v>10</v>
      </c>
      <c r="S479" s="83" t="s">
        <v>10</v>
      </c>
      <c r="T479" s="82" t="s">
        <v>121</v>
      </c>
      <c r="U479" s="82" t="s">
        <v>21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N705367</v>
      </c>
      <c r="AU479" s="11">
        <f t="shared" si="192"/>
        <v>44</v>
      </c>
      <c r="AV479" s="11">
        <f t="shared" si="193"/>
        <v>3034.61</v>
      </c>
      <c r="AW479" s="11" t="str">
        <f t="shared" si="194"/>
        <v>2019/12</v>
      </c>
      <c r="AX479" s="11" t="str">
        <f t="shared" si="195"/>
        <v>2019/12 Contribuciones Seg. Social</v>
      </c>
      <c r="AY479" s="11">
        <f t="shared" si="176"/>
        <v>98912.04</v>
      </c>
      <c r="AZ479" s="11">
        <f t="shared" si="196"/>
        <v>3.0679884875491399E-2</v>
      </c>
      <c r="BA479" s="11" t="str">
        <f t="shared" si="178"/>
        <v>N705367 44</v>
      </c>
      <c r="BB479" s="11">
        <f>IFERROR(IF(AW479="","",VLOOKUP(AW479,SUSS!R:S,2,FALSE)),AY479*SUSS!$M$2)</f>
        <v>11869.444799999999</v>
      </c>
      <c r="BC479" s="11">
        <f t="shared" si="177"/>
        <v>364.15320000000003</v>
      </c>
    </row>
    <row r="480" spans="14:55" ht="15.75" thickBot="1">
      <c r="N480" s="3" t="s">
        <v>135</v>
      </c>
      <c r="O480" s="82">
        <v>44</v>
      </c>
      <c r="P480" s="85">
        <v>2800.6</v>
      </c>
      <c r="Q480" s="83" t="s">
        <v>13</v>
      </c>
      <c r="R480" s="83" t="s">
        <v>10</v>
      </c>
      <c r="S480" s="83" t="s">
        <v>10</v>
      </c>
      <c r="T480" s="82" t="s">
        <v>121</v>
      </c>
      <c r="U480" s="82" t="s">
        <v>21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135</v>
      </c>
      <c r="O481" s="82">
        <v>45</v>
      </c>
      <c r="P481" s="85">
        <v>3034.61</v>
      </c>
      <c r="Q481" s="83" t="s">
        <v>14</v>
      </c>
      <c r="R481" s="83" t="s">
        <v>10</v>
      </c>
      <c r="S481" s="83" t="s">
        <v>10</v>
      </c>
      <c r="T481" s="82" t="s">
        <v>121</v>
      </c>
      <c r="U481" s="82" t="s">
        <v>21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N705367</v>
      </c>
      <c r="AU481" s="11">
        <f t="shared" si="192"/>
        <v>45</v>
      </c>
      <c r="AV481" s="11">
        <f t="shared" si="193"/>
        <v>3034.61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98912.04</v>
      </c>
      <c r="AZ481" s="11">
        <f t="shared" si="196"/>
        <v>3.0679884875491399E-2</v>
      </c>
      <c r="BA481" s="11" t="str">
        <f t="shared" si="178"/>
        <v>N705367 45</v>
      </c>
      <c r="BB481" s="11">
        <f>IFERROR(IF(AW481="","",VLOOKUP(AW481,SUSS!R:S,2,FALSE)),AY481*SUSS!$M$2)</f>
        <v>11869.444799999999</v>
      </c>
      <c r="BC481" s="11">
        <f t="shared" si="177"/>
        <v>364.15320000000003</v>
      </c>
    </row>
    <row r="482" spans="14:55" ht="15.75" thickBot="1">
      <c r="N482" s="3" t="s">
        <v>135</v>
      </c>
      <c r="O482" s="82">
        <v>45</v>
      </c>
      <c r="P482" s="85">
        <v>2800.6</v>
      </c>
      <c r="Q482" s="83" t="s">
        <v>13</v>
      </c>
      <c r="R482" s="83" t="s">
        <v>10</v>
      </c>
      <c r="S482" s="83" t="s">
        <v>10</v>
      </c>
      <c r="T482" s="82" t="s">
        <v>121</v>
      </c>
      <c r="U482" s="82" t="s">
        <v>21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135</v>
      </c>
      <c r="O483" s="82">
        <v>46</v>
      </c>
      <c r="P483" s="85">
        <v>3034.61</v>
      </c>
      <c r="Q483" s="83" t="s">
        <v>14</v>
      </c>
      <c r="R483" s="83" t="s">
        <v>10</v>
      </c>
      <c r="S483" s="83" t="s">
        <v>10</v>
      </c>
      <c r="T483" s="82" t="s">
        <v>121</v>
      </c>
      <c r="U483" s="82" t="s">
        <v>21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N705367</v>
      </c>
      <c r="AU483" s="11">
        <f t="shared" si="192"/>
        <v>46</v>
      </c>
      <c r="AV483" s="11">
        <f t="shared" si="193"/>
        <v>3034.61</v>
      </c>
      <c r="AW483" s="11" t="str">
        <f t="shared" si="194"/>
        <v>2019/12</v>
      </c>
      <c r="AX483" s="11" t="str">
        <f t="shared" si="195"/>
        <v>2019/12 Contribuciones Seg. Social</v>
      </c>
      <c r="AY483" s="11">
        <f t="shared" si="176"/>
        <v>98912.04</v>
      </c>
      <c r="AZ483" s="11">
        <f t="shared" si="196"/>
        <v>3.0679884875491399E-2</v>
      </c>
      <c r="BA483" s="11" t="str">
        <f t="shared" si="178"/>
        <v>N705367 46</v>
      </c>
      <c r="BB483" s="11">
        <f>IFERROR(IF(AW483="","",VLOOKUP(AW483,SUSS!R:S,2,FALSE)),AY483*SUSS!$M$2)</f>
        <v>11869.444799999999</v>
      </c>
      <c r="BC483" s="11">
        <f t="shared" si="177"/>
        <v>364.15320000000003</v>
      </c>
    </row>
    <row r="484" spans="14:55" ht="15.75" thickBot="1">
      <c r="N484" s="3" t="s">
        <v>135</v>
      </c>
      <c r="O484" s="82">
        <v>46</v>
      </c>
      <c r="P484" s="85">
        <v>2800.6</v>
      </c>
      <c r="Q484" s="83" t="s">
        <v>13</v>
      </c>
      <c r="R484" s="83" t="s">
        <v>10</v>
      </c>
      <c r="S484" s="83" t="s">
        <v>10</v>
      </c>
      <c r="T484" s="82" t="s">
        <v>121</v>
      </c>
      <c r="U484" s="82" t="s">
        <v>21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135</v>
      </c>
      <c r="O485" s="82">
        <v>47</v>
      </c>
      <c r="P485" s="85">
        <v>3034.61</v>
      </c>
      <c r="Q485" s="83" t="s">
        <v>14</v>
      </c>
      <c r="R485" s="83" t="s">
        <v>10</v>
      </c>
      <c r="S485" s="83" t="s">
        <v>10</v>
      </c>
      <c r="T485" s="82" t="s">
        <v>121</v>
      </c>
      <c r="U485" s="82" t="s">
        <v>21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N705367</v>
      </c>
      <c r="AU485" s="11">
        <f t="shared" si="192"/>
        <v>47</v>
      </c>
      <c r="AV485" s="11">
        <f t="shared" si="193"/>
        <v>3034.61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98912.04</v>
      </c>
      <c r="AZ485" s="11">
        <f t="shared" si="196"/>
        <v>3.0679884875491399E-2</v>
      </c>
      <c r="BA485" s="11" t="str">
        <f t="shared" si="178"/>
        <v>N705367 47</v>
      </c>
      <c r="BB485" s="11">
        <f>IFERROR(IF(AW485="","",VLOOKUP(AW485,SUSS!R:S,2,FALSE)),AY485*SUSS!$M$2)</f>
        <v>11869.444799999999</v>
      </c>
      <c r="BC485" s="11">
        <f t="shared" si="177"/>
        <v>364.15320000000003</v>
      </c>
    </row>
    <row r="486" spans="14:55" ht="15.75" thickBot="1">
      <c r="N486" s="3" t="s">
        <v>135</v>
      </c>
      <c r="O486" s="82">
        <v>47</v>
      </c>
      <c r="P486" s="85">
        <v>2800.6</v>
      </c>
      <c r="Q486" s="83" t="s">
        <v>13</v>
      </c>
      <c r="R486" s="83" t="s">
        <v>10</v>
      </c>
      <c r="S486" s="83" t="s">
        <v>10</v>
      </c>
      <c r="T486" s="82" t="s">
        <v>121</v>
      </c>
      <c r="U486" s="82" t="s">
        <v>21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135</v>
      </c>
      <c r="O487" s="82">
        <v>48</v>
      </c>
      <c r="P487" s="85">
        <v>3034.61</v>
      </c>
      <c r="Q487" s="83" t="s">
        <v>14</v>
      </c>
      <c r="R487" s="83" t="s">
        <v>10</v>
      </c>
      <c r="S487" s="83" t="s">
        <v>10</v>
      </c>
      <c r="T487" s="82" t="s">
        <v>121</v>
      </c>
      <c r="U487" s="82" t="s">
        <v>21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>N705367</v>
      </c>
      <c r="AU487" s="11">
        <f t="shared" si="192"/>
        <v>48</v>
      </c>
      <c r="AV487" s="11">
        <f t="shared" si="193"/>
        <v>3034.61</v>
      </c>
      <c r="AW487" s="11" t="str">
        <f t="shared" si="194"/>
        <v>2019/12</v>
      </c>
      <c r="AX487" s="11" t="str">
        <f t="shared" si="195"/>
        <v>2019/12 Contribuciones Seg. Social</v>
      </c>
      <c r="AY487" s="11">
        <f t="shared" si="176"/>
        <v>98912.04</v>
      </c>
      <c r="AZ487" s="11">
        <f t="shared" si="196"/>
        <v>3.0679884875491399E-2</v>
      </c>
      <c r="BA487" s="11" t="str">
        <f t="shared" si="178"/>
        <v>N705367 48</v>
      </c>
      <c r="BB487" s="11">
        <f>IFERROR(IF(AW487="","",VLOOKUP(AW487,SUSS!R:S,2,FALSE)),AY487*SUSS!$M$2)</f>
        <v>11869.444799999999</v>
      </c>
      <c r="BC487" s="11">
        <f t="shared" si="177"/>
        <v>364.15320000000003</v>
      </c>
    </row>
    <row r="488" spans="14:55" ht="15.75" thickBot="1">
      <c r="N488" s="3" t="s">
        <v>135</v>
      </c>
      <c r="O488" s="82">
        <v>48</v>
      </c>
      <c r="P488" s="85">
        <v>2800.6</v>
      </c>
      <c r="Q488" s="83" t="s">
        <v>13</v>
      </c>
      <c r="R488" s="83" t="s">
        <v>10</v>
      </c>
      <c r="S488" s="83" t="s">
        <v>10</v>
      </c>
      <c r="T488" s="82" t="s">
        <v>121</v>
      </c>
      <c r="U488" s="82" t="s">
        <v>21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135</v>
      </c>
      <c r="O489" s="82">
        <v>49</v>
      </c>
      <c r="P489" s="85">
        <v>3034.61</v>
      </c>
      <c r="Q489" s="83" t="s">
        <v>14</v>
      </c>
      <c r="R489" s="83" t="s">
        <v>10</v>
      </c>
      <c r="S489" s="83" t="s">
        <v>10</v>
      </c>
      <c r="T489" s="82" t="s">
        <v>121</v>
      </c>
      <c r="U489" s="82" t="s">
        <v>21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N705367</v>
      </c>
      <c r="AU489" s="11">
        <f t="shared" si="192"/>
        <v>49</v>
      </c>
      <c r="AV489" s="11">
        <f t="shared" si="193"/>
        <v>3034.61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98912.04</v>
      </c>
      <c r="AZ489" s="11">
        <f t="shared" si="196"/>
        <v>3.0679884875491399E-2</v>
      </c>
      <c r="BA489" s="11" t="str">
        <f t="shared" si="178"/>
        <v>N705367 49</v>
      </c>
      <c r="BB489" s="11">
        <f>IFERROR(IF(AW489="","",VLOOKUP(AW489,SUSS!R:S,2,FALSE)),AY489*SUSS!$M$2)</f>
        <v>11869.444799999999</v>
      </c>
      <c r="BC489" s="11">
        <f t="shared" si="177"/>
        <v>364.15320000000003</v>
      </c>
    </row>
    <row r="490" spans="14:55" ht="15.75" thickBot="1">
      <c r="N490" s="3" t="s">
        <v>135</v>
      </c>
      <c r="O490" s="82">
        <v>49</v>
      </c>
      <c r="P490" s="85">
        <v>2800.6</v>
      </c>
      <c r="Q490" s="83" t="s">
        <v>13</v>
      </c>
      <c r="R490" s="83" t="s">
        <v>10</v>
      </c>
      <c r="S490" s="83" t="s">
        <v>10</v>
      </c>
      <c r="T490" s="82" t="s">
        <v>121</v>
      </c>
      <c r="U490" s="82" t="s">
        <v>21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135</v>
      </c>
      <c r="O491" s="82">
        <v>50</v>
      </c>
      <c r="P491" s="85">
        <v>3034.61</v>
      </c>
      <c r="Q491" s="83" t="s">
        <v>14</v>
      </c>
      <c r="R491" s="83" t="s">
        <v>10</v>
      </c>
      <c r="S491" s="83" t="s">
        <v>10</v>
      </c>
      <c r="T491" s="82" t="s">
        <v>121</v>
      </c>
      <c r="U491" s="82" t="s">
        <v>21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>N705367</v>
      </c>
      <c r="AU491" s="11">
        <f t="shared" si="192"/>
        <v>50</v>
      </c>
      <c r="AV491" s="11">
        <f t="shared" si="193"/>
        <v>3034.61</v>
      </c>
      <c r="AW491" s="11" t="str">
        <f t="shared" si="194"/>
        <v>2019/12</v>
      </c>
      <c r="AX491" s="11" t="str">
        <f t="shared" si="195"/>
        <v>2019/12 Contribuciones Seg. Social</v>
      </c>
      <c r="AY491" s="11">
        <f t="shared" si="176"/>
        <v>98912.04</v>
      </c>
      <c r="AZ491" s="11">
        <f t="shared" si="196"/>
        <v>3.0679884875491399E-2</v>
      </c>
      <c r="BA491" s="11" t="str">
        <f t="shared" si="178"/>
        <v>N705367 50</v>
      </c>
      <c r="BB491" s="11">
        <f>IFERROR(IF(AW491="","",VLOOKUP(AW491,SUSS!R:S,2,FALSE)),AY491*SUSS!$M$2)</f>
        <v>11869.444799999999</v>
      </c>
      <c r="BC491" s="11">
        <f t="shared" si="177"/>
        <v>364.15320000000003</v>
      </c>
    </row>
    <row r="492" spans="14:55" ht="15.75" thickBot="1">
      <c r="N492" s="3" t="s">
        <v>135</v>
      </c>
      <c r="O492" s="82">
        <v>50</v>
      </c>
      <c r="P492" s="85">
        <v>2800.6</v>
      </c>
      <c r="Q492" s="83" t="s">
        <v>13</v>
      </c>
      <c r="R492" s="83" t="s">
        <v>10</v>
      </c>
      <c r="S492" s="83" t="s">
        <v>10</v>
      </c>
      <c r="T492" s="82" t="s">
        <v>121</v>
      </c>
      <c r="U492" s="82" t="s">
        <v>21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135</v>
      </c>
      <c r="O493" s="82">
        <v>51</v>
      </c>
      <c r="P493" s="85">
        <v>3034.61</v>
      </c>
      <c r="Q493" s="83" t="s">
        <v>14</v>
      </c>
      <c r="R493" s="83" t="s">
        <v>10</v>
      </c>
      <c r="S493" s="83" t="s">
        <v>10</v>
      </c>
      <c r="T493" s="82" t="s">
        <v>121</v>
      </c>
      <c r="U493" s="82" t="s">
        <v>21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N705367</v>
      </c>
      <c r="AU493" s="11">
        <f t="shared" si="192"/>
        <v>51</v>
      </c>
      <c r="AV493" s="11">
        <f t="shared" si="193"/>
        <v>3034.61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98912.04</v>
      </c>
      <c r="AZ493" s="11">
        <f t="shared" si="196"/>
        <v>3.0679884875491399E-2</v>
      </c>
      <c r="BA493" s="11" t="str">
        <f t="shared" si="178"/>
        <v>N705367 51</v>
      </c>
      <c r="BB493" s="11">
        <f>IFERROR(IF(AW493="","",VLOOKUP(AW493,SUSS!R:S,2,FALSE)),AY493*SUSS!$M$2)</f>
        <v>11869.444799999999</v>
      </c>
      <c r="BC493" s="11">
        <f t="shared" si="177"/>
        <v>364.15320000000003</v>
      </c>
    </row>
    <row r="494" spans="14:55" ht="15.75" thickBot="1">
      <c r="N494" s="3" t="s">
        <v>135</v>
      </c>
      <c r="O494" s="82">
        <v>51</v>
      </c>
      <c r="P494" s="85">
        <v>2800.6</v>
      </c>
      <c r="Q494" s="83" t="s">
        <v>13</v>
      </c>
      <c r="R494" s="83" t="s">
        <v>10</v>
      </c>
      <c r="S494" s="83" t="s">
        <v>10</v>
      </c>
      <c r="T494" s="82" t="s">
        <v>121</v>
      </c>
      <c r="U494" s="82" t="s">
        <v>21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135</v>
      </c>
      <c r="O495" s="82">
        <v>52</v>
      </c>
      <c r="P495" s="85">
        <v>3034.61</v>
      </c>
      <c r="Q495" s="83" t="s">
        <v>14</v>
      </c>
      <c r="R495" s="83" t="s">
        <v>10</v>
      </c>
      <c r="S495" s="83" t="s">
        <v>10</v>
      </c>
      <c r="T495" s="82" t="s">
        <v>121</v>
      </c>
      <c r="U495" s="82" t="s">
        <v>21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>N705367</v>
      </c>
      <c r="AU495" s="11">
        <f t="shared" si="192"/>
        <v>52</v>
      </c>
      <c r="AV495" s="11">
        <f t="shared" si="193"/>
        <v>3034.61</v>
      </c>
      <c r="AW495" s="11" t="str">
        <f t="shared" si="194"/>
        <v>2019/12</v>
      </c>
      <c r="AX495" s="11" t="str">
        <f t="shared" si="195"/>
        <v>2019/12 Contribuciones Seg. Social</v>
      </c>
      <c r="AY495" s="11">
        <f t="shared" si="176"/>
        <v>98912.04</v>
      </c>
      <c r="AZ495" s="11">
        <f t="shared" si="196"/>
        <v>3.0679884875491399E-2</v>
      </c>
      <c r="BA495" s="11" t="str">
        <f t="shared" si="178"/>
        <v>N705367 52</v>
      </c>
      <c r="BB495" s="11">
        <f>IFERROR(IF(AW495="","",VLOOKUP(AW495,SUSS!R:S,2,FALSE)),AY495*SUSS!$M$2)</f>
        <v>11869.444799999999</v>
      </c>
      <c r="BC495" s="11">
        <f t="shared" si="177"/>
        <v>364.15320000000003</v>
      </c>
    </row>
    <row r="496" spans="14:55" ht="15.75" thickBot="1">
      <c r="N496" s="3" t="s">
        <v>135</v>
      </c>
      <c r="O496" s="82">
        <v>52</v>
      </c>
      <c r="P496" s="85">
        <v>2800.6</v>
      </c>
      <c r="Q496" s="83" t="s">
        <v>13</v>
      </c>
      <c r="R496" s="83" t="s">
        <v>10</v>
      </c>
      <c r="S496" s="83" t="s">
        <v>10</v>
      </c>
      <c r="T496" s="82" t="s">
        <v>121</v>
      </c>
      <c r="U496" s="82" t="s">
        <v>21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135</v>
      </c>
      <c r="O497" s="82">
        <v>53</v>
      </c>
      <c r="P497" s="85">
        <v>3034.61</v>
      </c>
      <c r="Q497" s="83" t="s">
        <v>14</v>
      </c>
      <c r="R497" s="83" t="s">
        <v>10</v>
      </c>
      <c r="S497" s="83" t="s">
        <v>10</v>
      </c>
      <c r="T497" s="82" t="s">
        <v>121</v>
      </c>
      <c r="U497" s="82" t="s">
        <v>21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>N705367</v>
      </c>
      <c r="AU497" s="11">
        <f t="shared" si="192"/>
        <v>53</v>
      </c>
      <c r="AV497" s="11">
        <f t="shared" si="193"/>
        <v>3034.61</v>
      </c>
      <c r="AW497" s="11" t="str">
        <f t="shared" si="194"/>
        <v>2019/12</v>
      </c>
      <c r="AX497" s="11" t="str">
        <f t="shared" si="195"/>
        <v>2019/12 Contribuciones Seg. Social</v>
      </c>
      <c r="AY497" s="11">
        <f t="shared" si="176"/>
        <v>98912.04</v>
      </c>
      <c r="AZ497" s="11">
        <f t="shared" si="196"/>
        <v>3.0679884875491399E-2</v>
      </c>
      <c r="BA497" s="11" t="str">
        <f t="shared" si="178"/>
        <v>N705367 53</v>
      </c>
      <c r="BB497" s="11">
        <f>IFERROR(IF(AW497="","",VLOOKUP(AW497,SUSS!R:S,2,FALSE)),AY497*SUSS!$M$2)</f>
        <v>11869.444799999999</v>
      </c>
      <c r="BC497" s="11">
        <f t="shared" si="177"/>
        <v>364.15320000000003</v>
      </c>
    </row>
    <row r="498" spans="14:55" ht="15.75" thickBot="1">
      <c r="N498" s="3" t="s">
        <v>135</v>
      </c>
      <c r="O498" s="82">
        <v>53</v>
      </c>
      <c r="P498" s="85">
        <v>2800.6</v>
      </c>
      <c r="Q498" s="83" t="s">
        <v>13</v>
      </c>
      <c r="R498" s="83" t="s">
        <v>10</v>
      </c>
      <c r="S498" s="83" t="s">
        <v>10</v>
      </c>
      <c r="T498" s="82" t="s">
        <v>121</v>
      </c>
      <c r="U498" s="82" t="s">
        <v>21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/>
      </c>
      <c r="AU498" s="11" t="str">
        <f t="shared" si="192"/>
        <v/>
      </c>
      <c r="AV498" s="11" t="str">
        <f t="shared" si="193"/>
        <v/>
      </c>
      <c r="AW498" s="11" t="str">
        <f t="shared" si="194"/>
        <v/>
      </c>
      <c r="AX498" s="11" t="str">
        <f t="shared" si="195"/>
        <v/>
      </c>
      <c r="AY498" s="11" t="str">
        <f t="shared" si="176"/>
        <v/>
      </c>
      <c r="AZ498" s="11" t="str">
        <f t="shared" si="196"/>
        <v/>
      </c>
      <c r="BA498" s="11" t="str">
        <f t="shared" si="178"/>
        <v xml:space="preserve"> </v>
      </c>
      <c r="BB498" s="11" t="str">
        <f>IFERROR(IF(AW498="","",VLOOKUP(AW498,SUSS!R:S,2,FALSE)),AY498*SUSS!$M$2)</f>
        <v/>
      </c>
      <c r="BC498" s="11" t="str">
        <f t="shared" si="177"/>
        <v/>
      </c>
    </row>
    <row r="499" spans="14:55" ht="15.75" thickBot="1">
      <c r="N499" s="3" t="s">
        <v>135</v>
      </c>
      <c r="O499" s="82">
        <v>54</v>
      </c>
      <c r="P499" s="85">
        <v>3034.61</v>
      </c>
      <c r="Q499" s="83" t="s">
        <v>14</v>
      </c>
      <c r="R499" s="83" t="s">
        <v>10</v>
      </c>
      <c r="S499" s="83" t="s">
        <v>10</v>
      </c>
      <c r="T499" s="82" t="s">
        <v>121</v>
      </c>
      <c r="U499" s="82" t="s">
        <v>21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N705367</v>
      </c>
      <c r="AU499" s="11">
        <f t="shared" si="192"/>
        <v>54</v>
      </c>
      <c r="AV499" s="11">
        <f t="shared" si="193"/>
        <v>3034.61</v>
      </c>
      <c r="AW499" s="11" t="str">
        <f t="shared" si="194"/>
        <v>2019/12</v>
      </c>
      <c r="AX499" s="11" t="str">
        <f t="shared" si="195"/>
        <v>2019/12 Contribuciones Seg. Social</v>
      </c>
      <c r="AY499" s="11">
        <f t="shared" si="176"/>
        <v>98912.04</v>
      </c>
      <c r="AZ499" s="11">
        <f t="shared" si="196"/>
        <v>3.0679884875491399E-2</v>
      </c>
      <c r="BA499" s="11" t="str">
        <f t="shared" si="178"/>
        <v>N705367 54</v>
      </c>
      <c r="BB499" s="11">
        <f>IFERROR(IF(AW499="","",VLOOKUP(AW499,SUSS!R:S,2,FALSE)),AY499*SUSS!$M$2)</f>
        <v>11869.444799999999</v>
      </c>
      <c r="BC499" s="11">
        <f t="shared" si="177"/>
        <v>364.15320000000003</v>
      </c>
    </row>
    <row r="500" spans="14:55" ht="15.75" thickBot="1">
      <c r="N500" s="3" t="s">
        <v>135</v>
      </c>
      <c r="O500" s="82">
        <v>54</v>
      </c>
      <c r="P500" s="85">
        <v>2800.6</v>
      </c>
      <c r="Q500" s="83" t="s">
        <v>13</v>
      </c>
      <c r="R500" s="83" t="s">
        <v>10</v>
      </c>
      <c r="S500" s="83" t="s">
        <v>10</v>
      </c>
      <c r="T500" s="82" t="s">
        <v>121</v>
      </c>
      <c r="U500" s="82" t="s">
        <v>21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135</v>
      </c>
      <c r="O501" s="82">
        <v>55</v>
      </c>
      <c r="P501" s="85">
        <v>3034.61</v>
      </c>
      <c r="Q501" s="83" t="s">
        <v>14</v>
      </c>
      <c r="R501" s="83" t="s">
        <v>10</v>
      </c>
      <c r="S501" s="83" t="s">
        <v>10</v>
      </c>
      <c r="T501" s="82" t="s">
        <v>121</v>
      </c>
      <c r="U501" s="82" t="s">
        <v>21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N705367</v>
      </c>
      <c r="AU501" s="11">
        <f t="shared" si="192"/>
        <v>55</v>
      </c>
      <c r="AV501" s="11">
        <f t="shared" si="193"/>
        <v>3034.61</v>
      </c>
      <c r="AW501" s="11" t="str">
        <f t="shared" si="194"/>
        <v>2019/12</v>
      </c>
      <c r="AX501" s="11" t="str">
        <f t="shared" si="195"/>
        <v>2019/12 Contribuciones Seg. Social</v>
      </c>
      <c r="AY501" s="11">
        <f t="shared" si="176"/>
        <v>98912.04</v>
      </c>
      <c r="AZ501" s="11">
        <f t="shared" si="196"/>
        <v>3.0679884875491399E-2</v>
      </c>
      <c r="BA501" s="11" t="str">
        <f t="shared" si="178"/>
        <v>N705367 55</v>
      </c>
      <c r="BB501" s="11">
        <f>IFERROR(IF(AW501="","",VLOOKUP(AW501,SUSS!R:S,2,FALSE)),AY501*SUSS!$M$2)</f>
        <v>11869.444799999999</v>
      </c>
      <c r="BC501" s="11">
        <f t="shared" si="177"/>
        <v>364.15320000000003</v>
      </c>
    </row>
    <row r="502" spans="14:55" ht="15.75" thickBot="1">
      <c r="N502" s="3" t="s">
        <v>135</v>
      </c>
      <c r="O502" s="82">
        <v>55</v>
      </c>
      <c r="P502" s="85">
        <v>2800.6</v>
      </c>
      <c r="Q502" s="83" t="s">
        <v>13</v>
      </c>
      <c r="R502" s="83" t="s">
        <v>10</v>
      </c>
      <c r="S502" s="83" t="s">
        <v>10</v>
      </c>
      <c r="T502" s="82" t="s">
        <v>121</v>
      </c>
      <c r="U502" s="82" t="s">
        <v>21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/>
      </c>
      <c r="AU502" s="11" t="str">
        <f t="shared" si="192"/>
        <v/>
      </c>
      <c r="AV502" s="11" t="str">
        <f t="shared" si="193"/>
        <v/>
      </c>
      <c r="AW502" s="11" t="str">
        <f t="shared" si="194"/>
        <v/>
      </c>
      <c r="AX502" s="11" t="str">
        <f t="shared" si="195"/>
        <v/>
      </c>
      <c r="AY502" s="11" t="str">
        <f t="shared" si="176"/>
        <v/>
      </c>
      <c r="AZ502" s="11" t="str">
        <f t="shared" si="196"/>
        <v/>
      </c>
      <c r="BA502" s="11" t="str">
        <f t="shared" si="178"/>
        <v xml:space="preserve"> </v>
      </c>
      <c r="BB502" s="11" t="str">
        <f>IFERROR(IF(AW502="","",VLOOKUP(AW502,SUSS!R:S,2,FALSE)),AY502*SUSS!$M$2)</f>
        <v/>
      </c>
      <c r="BC502" s="11" t="str">
        <f t="shared" si="177"/>
        <v/>
      </c>
    </row>
    <row r="503" spans="14:55" ht="15.75" thickBot="1">
      <c r="N503" s="3" t="s">
        <v>135</v>
      </c>
      <c r="O503" s="82">
        <v>56</v>
      </c>
      <c r="P503" s="85">
        <v>3034.61</v>
      </c>
      <c r="Q503" s="83" t="s">
        <v>14</v>
      </c>
      <c r="R503" s="83" t="s">
        <v>10</v>
      </c>
      <c r="S503" s="83" t="s">
        <v>10</v>
      </c>
      <c r="T503" s="82" t="s">
        <v>121</v>
      </c>
      <c r="U503" s="82" t="s">
        <v>21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>N705367</v>
      </c>
      <c r="AU503" s="11">
        <f t="shared" si="192"/>
        <v>56</v>
      </c>
      <c r="AV503" s="11">
        <f t="shared" si="193"/>
        <v>3034.61</v>
      </c>
      <c r="AW503" s="11" t="str">
        <f t="shared" si="194"/>
        <v>2019/12</v>
      </c>
      <c r="AX503" s="11" t="str">
        <f t="shared" si="195"/>
        <v>2019/12 Contribuciones Seg. Social</v>
      </c>
      <c r="AY503" s="11">
        <f t="shared" si="176"/>
        <v>98912.04</v>
      </c>
      <c r="AZ503" s="11">
        <f t="shared" si="196"/>
        <v>3.0679884875491399E-2</v>
      </c>
      <c r="BA503" s="11" t="str">
        <f t="shared" si="178"/>
        <v>N705367 56</v>
      </c>
      <c r="BB503" s="11">
        <f>IFERROR(IF(AW503="","",VLOOKUP(AW503,SUSS!R:S,2,FALSE)),AY503*SUSS!$M$2)</f>
        <v>11869.444799999999</v>
      </c>
      <c r="BC503" s="11">
        <f t="shared" si="177"/>
        <v>364.15320000000003</v>
      </c>
    </row>
    <row r="504" spans="14:55" ht="15.75" thickBot="1">
      <c r="N504" s="3" t="s">
        <v>135</v>
      </c>
      <c r="O504" s="82">
        <v>56</v>
      </c>
      <c r="P504" s="85">
        <v>2800.6</v>
      </c>
      <c r="Q504" s="83" t="s">
        <v>13</v>
      </c>
      <c r="R504" s="83" t="s">
        <v>10</v>
      </c>
      <c r="S504" s="83" t="s">
        <v>10</v>
      </c>
      <c r="T504" s="82" t="s">
        <v>121</v>
      </c>
      <c r="U504" s="82" t="s">
        <v>21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135</v>
      </c>
      <c r="O505" s="82">
        <v>57</v>
      </c>
      <c r="P505" s="85">
        <v>3034.61</v>
      </c>
      <c r="Q505" s="83" t="s">
        <v>14</v>
      </c>
      <c r="R505" s="83" t="s">
        <v>10</v>
      </c>
      <c r="S505" s="83" t="s">
        <v>10</v>
      </c>
      <c r="T505" s="82" t="s">
        <v>121</v>
      </c>
      <c r="U505" s="82" t="s">
        <v>21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>N705367</v>
      </c>
      <c r="AU505" s="11">
        <f t="shared" si="192"/>
        <v>57</v>
      </c>
      <c r="AV505" s="11">
        <f t="shared" si="193"/>
        <v>3034.61</v>
      </c>
      <c r="AW505" s="11" t="str">
        <f t="shared" si="194"/>
        <v>2019/12</v>
      </c>
      <c r="AX505" s="11" t="str">
        <f t="shared" si="195"/>
        <v>2019/12 Contribuciones Seg. Social</v>
      </c>
      <c r="AY505" s="11">
        <f t="shared" si="176"/>
        <v>98912.04</v>
      </c>
      <c r="AZ505" s="11">
        <f t="shared" si="196"/>
        <v>3.0679884875491399E-2</v>
      </c>
      <c r="BA505" s="11" t="str">
        <f t="shared" si="178"/>
        <v>N705367 57</v>
      </c>
      <c r="BB505" s="11">
        <f>IFERROR(IF(AW505="","",VLOOKUP(AW505,SUSS!R:S,2,FALSE)),AY505*SUSS!$M$2)</f>
        <v>11869.444799999999</v>
      </c>
      <c r="BC505" s="11">
        <f t="shared" si="177"/>
        <v>364.15320000000003</v>
      </c>
    </row>
    <row r="506" spans="14:55" ht="15.75" thickBot="1">
      <c r="N506" s="3" t="s">
        <v>135</v>
      </c>
      <c r="O506" s="82">
        <v>57</v>
      </c>
      <c r="P506" s="85">
        <v>2800.6</v>
      </c>
      <c r="Q506" s="83" t="s">
        <v>13</v>
      </c>
      <c r="R506" s="83" t="s">
        <v>10</v>
      </c>
      <c r="S506" s="83" t="s">
        <v>10</v>
      </c>
      <c r="T506" s="82" t="s">
        <v>121</v>
      </c>
      <c r="U506" s="82" t="s">
        <v>21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4:55" ht="15.75" thickBot="1">
      <c r="N507" s="3" t="s">
        <v>135</v>
      </c>
      <c r="O507" s="82">
        <v>58</v>
      </c>
      <c r="P507" s="85">
        <v>3034.61</v>
      </c>
      <c r="Q507" s="83" t="s">
        <v>14</v>
      </c>
      <c r="R507" s="83" t="s">
        <v>10</v>
      </c>
      <c r="S507" s="83" t="s">
        <v>10</v>
      </c>
      <c r="T507" s="82" t="s">
        <v>121</v>
      </c>
      <c r="U507" s="82" t="s">
        <v>21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>N705367</v>
      </c>
      <c r="AU507" s="11">
        <f t="shared" si="192"/>
        <v>58</v>
      </c>
      <c r="AV507" s="11">
        <f t="shared" si="193"/>
        <v>3034.61</v>
      </c>
      <c r="AW507" s="11" t="str">
        <f t="shared" si="194"/>
        <v>2019/12</v>
      </c>
      <c r="AX507" s="11" t="str">
        <f t="shared" si="195"/>
        <v>2019/12 Contribuciones Seg. Social</v>
      </c>
      <c r="AY507" s="11">
        <f t="shared" si="176"/>
        <v>98912.04</v>
      </c>
      <c r="AZ507" s="11">
        <f t="shared" si="196"/>
        <v>3.0679884875491399E-2</v>
      </c>
      <c r="BA507" s="11" t="str">
        <f t="shared" si="178"/>
        <v>N705367 58</v>
      </c>
      <c r="BB507" s="11">
        <f>IFERROR(IF(AW507="","",VLOOKUP(AW507,SUSS!R:S,2,FALSE)),AY507*SUSS!$M$2)</f>
        <v>11869.444799999999</v>
      </c>
      <c r="BC507" s="11">
        <f t="shared" si="177"/>
        <v>364.15320000000003</v>
      </c>
    </row>
    <row r="508" spans="14:55" ht="15.75" thickBot="1">
      <c r="N508" s="3" t="s">
        <v>135</v>
      </c>
      <c r="O508" s="82">
        <v>58</v>
      </c>
      <c r="P508" s="85">
        <v>2800.6</v>
      </c>
      <c r="Q508" s="83" t="s">
        <v>13</v>
      </c>
      <c r="R508" s="83" t="s">
        <v>10</v>
      </c>
      <c r="S508" s="83" t="s">
        <v>10</v>
      </c>
      <c r="T508" s="82" t="s">
        <v>121</v>
      </c>
      <c r="U508" s="82" t="s">
        <v>21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135</v>
      </c>
      <c r="O509" s="82">
        <v>59</v>
      </c>
      <c r="P509" s="86">
        <v>972.14</v>
      </c>
      <c r="Q509" s="83" t="s">
        <v>14</v>
      </c>
      <c r="R509" s="83" t="s">
        <v>10</v>
      </c>
      <c r="S509" s="83" t="s">
        <v>10</v>
      </c>
      <c r="T509" s="82" t="s">
        <v>121</v>
      </c>
      <c r="U509" s="82" t="s">
        <v>21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>N705367</v>
      </c>
      <c r="AU509" s="11">
        <f t="shared" si="192"/>
        <v>59</v>
      </c>
      <c r="AV509" s="11">
        <f t="shared" si="193"/>
        <v>972.14</v>
      </c>
      <c r="AW509" s="11" t="str">
        <f t="shared" si="194"/>
        <v>2019/12</v>
      </c>
      <c r="AX509" s="11" t="str">
        <f t="shared" si="195"/>
        <v>2019/12 Contribuciones Seg. Social</v>
      </c>
      <c r="AY509" s="11">
        <f t="shared" si="176"/>
        <v>98912.04</v>
      </c>
      <c r="AZ509" s="11">
        <f t="shared" si="196"/>
        <v>9.8283282803589937E-3</v>
      </c>
      <c r="BA509" s="11" t="str">
        <f t="shared" si="178"/>
        <v>N705367 59</v>
      </c>
      <c r="BB509" s="11">
        <f>IFERROR(IF(AW509="","",VLOOKUP(AW509,SUSS!R:S,2,FALSE)),AY509*SUSS!$M$2)</f>
        <v>11869.444799999999</v>
      </c>
      <c r="BC509" s="11">
        <f t="shared" si="177"/>
        <v>116.65679999999999</v>
      </c>
    </row>
    <row r="510" spans="14:55" ht="15.75" thickBot="1">
      <c r="N510" s="3" t="s">
        <v>135</v>
      </c>
      <c r="O510" s="82">
        <v>59</v>
      </c>
      <c r="P510" s="86">
        <v>897.35</v>
      </c>
      <c r="Q510" s="83" t="s">
        <v>13</v>
      </c>
      <c r="R510" s="83" t="s">
        <v>10</v>
      </c>
      <c r="S510" s="83" t="s">
        <v>10</v>
      </c>
      <c r="T510" s="82" t="s">
        <v>121</v>
      </c>
      <c r="U510" s="82" t="s">
        <v>21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4:55" ht="15.75" thickBot="1">
      <c r="N511" s="3" t="s">
        <v>135</v>
      </c>
      <c r="O511" s="82">
        <v>59</v>
      </c>
      <c r="P511" s="85">
        <v>2062.4699999999998</v>
      </c>
      <c r="Q511" s="83" t="s">
        <v>14</v>
      </c>
      <c r="R511" s="83" t="s">
        <v>10</v>
      </c>
      <c r="S511" s="83" t="s">
        <v>11</v>
      </c>
      <c r="T511" s="82" t="s">
        <v>121</v>
      </c>
      <c r="U511" s="82" t="s">
        <v>21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>N705367</v>
      </c>
      <c r="AU511" s="11">
        <f t="shared" si="192"/>
        <v>59</v>
      </c>
      <c r="AV511" s="11">
        <f t="shared" si="193"/>
        <v>2062.4699999999998</v>
      </c>
      <c r="AW511" s="11" t="str">
        <f t="shared" si="194"/>
        <v>2019/12</v>
      </c>
      <c r="AX511" s="11" t="str">
        <f t="shared" si="195"/>
        <v>2019/12 Contribuciones Seg. Social</v>
      </c>
      <c r="AY511" s="11">
        <f t="shared" si="176"/>
        <v>98912.04</v>
      </c>
      <c r="AZ511" s="11">
        <f t="shared" si="196"/>
        <v>2.0851556595132402E-2</v>
      </c>
      <c r="BA511" s="11" t="str">
        <f t="shared" si="178"/>
        <v>N705367 59</v>
      </c>
      <c r="BB511" s="11">
        <f>IFERROR(IF(AW511="","",VLOOKUP(AW511,SUSS!R:S,2,FALSE)),AY511*SUSS!$M$2)</f>
        <v>11869.444799999999</v>
      </c>
      <c r="BC511" s="11">
        <f t="shared" si="177"/>
        <v>247.49639999999997</v>
      </c>
    </row>
    <row r="512" spans="14:55" ht="15.75" thickBot="1">
      <c r="N512" s="3" t="s">
        <v>135</v>
      </c>
      <c r="O512" s="82">
        <v>59</v>
      </c>
      <c r="P512" s="85">
        <v>1903.25</v>
      </c>
      <c r="Q512" s="83" t="s">
        <v>13</v>
      </c>
      <c r="R512" s="83" t="s">
        <v>10</v>
      </c>
      <c r="S512" s="83" t="s">
        <v>11</v>
      </c>
      <c r="T512" s="82" t="s">
        <v>121</v>
      </c>
      <c r="U512" s="82" t="s">
        <v>21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135</v>
      </c>
      <c r="O513" s="82">
        <v>60</v>
      </c>
      <c r="P513" s="85">
        <v>3034.54</v>
      </c>
      <c r="Q513" s="83" t="s">
        <v>14</v>
      </c>
      <c r="R513" s="83" t="s">
        <v>10</v>
      </c>
      <c r="S513" s="83" t="s">
        <v>11</v>
      </c>
      <c r="T513" s="82" t="s">
        <v>121</v>
      </c>
      <c r="U513" s="82" t="s">
        <v>21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>N705367</v>
      </c>
      <c r="AU513" s="11">
        <f t="shared" si="192"/>
        <v>60</v>
      </c>
      <c r="AV513" s="11">
        <f t="shared" si="193"/>
        <v>3034.54</v>
      </c>
      <c r="AW513" s="11" t="str">
        <f t="shared" si="194"/>
        <v>2019/12</v>
      </c>
      <c r="AX513" s="11" t="str">
        <f t="shared" si="195"/>
        <v>2019/12 Contribuciones Seg. Social</v>
      </c>
      <c r="AY513" s="11">
        <f t="shared" si="176"/>
        <v>98912.04</v>
      </c>
      <c r="AZ513" s="11">
        <f t="shared" si="196"/>
        <v>3.0679177176004057E-2</v>
      </c>
      <c r="BA513" s="11" t="str">
        <f t="shared" si="178"/>
        <v>N705367 60</v>
      </c>
      <c r="BB513" s="11">
        <f>IFERROR(IF(AW513="","",VLOOKUP(AW513,SUSS!R:S,2,FALSE)),AY513*SUSS!$M$2)</f>
        <v>11869.444799999999</v>
      </c>
      <c r="BC513" s="11">
        <f t="shared" si="177"/>
        <v>364.14480000000003</v>
      </c>
    </row>
    <row r="514" spans="14:55" ht="15.75" thickBot="1">
      <c r="N514" s="3" t="s">
        <v>135</v>
      </c>
      <c r="O514" s="82">
        <v>60</v>
      </c>
      <c r="P514" s="85">
        <v>2800.72</v>
      </c>
      <c r="Q514" s="83" t="s">
        <v>13</v>
      </c>
      <c r="R514" s="83" t="s">
        <v>10</v>
      </c>
      <c r="S514" s="83" t="s">
        <v>11</v>
      </c>
      <c r="T514" s="82" t="s">
        <v>121</v>
      </c>
      <c r="U514" s="82" t="s">
        <v>21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4:55" ht="46.5" thickBot="1">
      <c r="N515" s="3" t="s">
        <v>137</v>
      </c>
      <c r="O515" s="89" t="s">
        <v>22</v>
      </c>
      <c r="P515"/>
      <c r="Q515"/>
      <c r="R515"/>
      <c r="S515"/>
      <c r="T515"/>
      <c r="U515"/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137</v>
      </c>
      <c r="O516" s="87" t="s">
        <v>16</v>
      </c>
      <c r="P516" s="87" t="s">
        <v>17</v>
      </c>
      <c r="Q516" s="87" t="s">
        <v>3</v>
      </c>
      <c r="R516" s="87" t="s">
        <v>4</v>
      </c>
      <c r="S516" s="87" t="s">
        <v>5</v>
      </c>
      <c r="T516" s="87" t="s">
        <v>18</v>
      </c>
      <c r="U516" s="87" t="s">
        <v>19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137</v>
      </c>
      <c r="O517" s="77">
        <v>1</v>
      </c>
      <c r="P517" s="81">
        <v>14.88</v>
      </c>
      <c r="Q517" s="78" t="s">
        <v>37</v>
      </c>
      <c r="R517" s="78" t="s">
        <v>10</v>
      </c>
      <c r="S517" s="78" t="s">
        <v>10</v>
      </c>
      <c r="T517" s="77" t="s">
        <v>100</v>
      </c>
      <c r="U517" s="77" t="s">
        <v>21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137</v>
      </c>
      <c r="O518" s="82">
        <v>1</v>
      </c>
      <c r="P518" s="85">
        <v>4329.43</v>
      </c>
      <c r="Q518" s="83" t="s">
        <v>14</v>
      </c>
      <c r="R518" s="83" t="s">
        <v>10</v>
      </c>
      <c r="S518" s="83" t="s">
        <v>10</v>
      </c>
      <c r="T518" s="82" t="s">
        <v>38</v>
      </c>
      <c r="U518" s="82" t="s">
        <v>21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N705231</v>
      </c>
      <c r="AU518" s="11">
        <f t="shared" si="192"/>
        <v>1</v>
      </c>
      <c r="AV518" s="11">
        <f t="shared" si="193"/>
        <v>4329.43</v>
      </c>
      <c r="AW518" s="11" t="str">
        <f t="shared" si="194"/>
        <v>2019/6</v>
      </c>
      <c r="AX518" s="11" t="str">
        <f t="shared" si="195"/>
        <v>2019/6 Contribuciones Seg. Social</v>
      </c>
      <c r="AY518" s="11">
        <f t="shared" si="197"/>
        <v>83161.990000000005</v>
      </c>
      <c r="AZ518" s="11">
        <f t="shared" si="196"/>
        <v>5.2060202022582672E-2</v>
      </c>
      <c r="BA518" s="11" t="str">
        <f t="shared" si="178"/>
        <v>N705231 1</v>
      </c>
      <c r="BB518" s="11">
        <f>IFERROR(IF(AW518="","",VLOOKUP(AW518,SUSS!R:S,2,FALSE)),AY518*SUSS!$M$2)</f>
        <v>9979.4387999999999</v>
      </c>
      <c r="BC518" s="11">
        <f t="shared" si="198"/>
        <v>519.53160000000003</v>
      </c>
    </row>
    <row r="519" spans="14:55" ht="15.75" thickBot="1">
      <c r="N519" s="3" t="s">
        <v>137</v>
      </c>
      <c r="O519" s="82">
        <v>1</v>
      </c>
      <c r="P519" s="85">
        <v>2473.35</v>
      </c>
      <c r="Q519" s="83" t="s">
        <v>13</v>
      </c>
      <c r="R519" s="83" t="s">
        <v>10</v>
      </c>
      <c r="S519" s="83" t="s">
        <v>10</v>
      </c>
      <c r="T519" s="82" t="s">
        <v>39</v>
      </c>
      <c r="U519" s="82" t="s">
        <v>21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/>
      </c>
      <c r="AU519" s="11" t="str">
        <f t="shared" si="192"/>
        <v/>
      </c>
      <c r="AV519" s="11" t="str">
        <f t="shared" si="193"/>
        <v/>
      </c>
      <c r="AW519" s="11" t="str">
        <f t="shared" si="194"/>
        <v/>
      </c>
      <c r="AX519" s="11" t="str">
        <f t="shared" si="195"/>
        <v/>
      </c>
      <c r="AY519" s="11" t="str">
        <f t="shared" si="197"/>
        <v/>
      </c>
      <c r="AZ519" s="11" t="str">
        <f t="shared" si="196"/>
        <v/>
      </c>
      <c r="BA519" s="11" t="str">
        <f t="shared" si="178"/>
        <v xml:space="preserve"> </v>
      </c>
      <c r="BB519" s="11" t="str">
        <f>IFERROR(IF(AW519="","",VLOOKUP(AW519,SUSS!R:S,2,FALSE)),AY519*SUSS!$M$2)</f>
        <v/>
      </c>
      <c r="BC519" s="11" t="str">
        <f t="shared" si="198"/>
        <v/>
      </c>
    </row>
    <row r="520" spans="14:55" ht="15.75" thickBot="1">
      <c r="N520" s="3" t="s">
        <v>137</v>
      </c>
      <c r="O520" s="82">
        <v>2</v>
      </c>
      <c r="P520" s="86">
        <v>14.88</v>
      </c>
      <c r="Q520" s="83" t="s">
        <v>37</v>
      </c>
      <c r="R520" s="83" t="s">
        <v>10</v>
      </c>
      <c r="S520" s="83" t="s">
        <v>10</v>
      </c>
      <c r="T520" s="82" t="s">
        <v>100</v>
      </c>
      <c r="U520" s="82" t="s">
        <v>21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137</v>
      </c>
      <c r="O521" s="82">
        <v>2</v>
      </c>
      <c r="P521" s="85">
        <v>4329.43</v>
      </c>
      <c r="Q521" s="83" t="s">
        <v>14</v>
      </c>
      <c r="R521" s="83" t="s">
        <v>10</v>
      </c>
      <c r="S521" s="83" t="s">
        <v>10</v>
      </c>
      <c r="T521" s="82" t="s">
        <v>38</v>
      </c>
      <c r="U521" s="82" t="s">
        <v>21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>N705231</v>
      </c>
      <c r="AU521" s="11">
        <f t="shared" si="192"/>
        <v>2</v>
      </c>
      <c r="AV521" s="11">
        <f t="shared" si="193"/>
        <v>4329.43</v>
      </c>
      <c r="AW521" s="11" t="str">
        <f t="shared" si="194"/>
        <v>2019/6</v>
      </c>
      <c r="AX521" s="11" t="str">
        <f t="shared" si="195"/>
        <v>2019/6 Contribuciones Seg. Social</v>
      </c>
      <c r="AY521" s="11">
        <f t="shared" si="197"/>
        <v>83161.990000000005</v>
      </c>
      <c r="AZ521" s="11">
        <f t="shared" si="196"/>
        <v>5.2060202022582672E-2</v>
      </c>
      <c r="BA521" s="11" t="str">
        <f t="shared" si="199"/>
        <v>N705231 2</v>
      </c>
      <c r="BB521" s="11">
        <f>IFERROR(IF(AW521="","",VLOOKUP(AW521,SUSS!R:S,2,FALSE)),AY521*SUSS!$M$2)</f>
        <v>9979.4387999999999</v>
      </c>
      <c r="BC521" s="11">
        <f t="shared" si="198"/>
        <v>519.53160000000003</v>
      </c>
    </row>
    <row r="522" spans="14:55" ht="15.75" thickBot="1">
      <c r="N522" s="3" t="s">
        <v>137</v>
      </c>
      <c r="O522" s="82">
        <v>2</v>
      </c>
      <c r="P522" s="85">
        <v>2473.35</v>
      </c>
      <c r="Q522" s="83" t="s">
        <v>13</v>
      </c>
      <c r="R522" s="83" t="s">
        <v>10</v>
      </c>
      <c r="S522" s="83" t="s">
        <v>10</v>
      </c>
      <c r="T522" s="82" t="s">
        <v>39</v>
      </c>
      <c r="U522" s="82" t="s">
        <v>21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137</v>
      </c>
      <c r="O523" s="82">
        <v>3</v>
      </c>
      <c r="P523" s="86">
        <v>14.88</v>
      </c>
      <c r="Q523" s="83" t="s">
        <v>37</v>
      </c>
      <c r="R523" s="83" t="s">
        <v>10</v>
      </c>
      <c r="S523" s="83" t="s">
        <v>10</v>
      </c>
      <c r="T523" s="82" t="s">
        <v>100</v>
      </c>
      <c r="U523" s="82" t="s">
        <v>21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/>
      </c>
      <c r="AU523" s="11" t="str">
        <f t="shared" si="192"/>
        <v/>
      </c>
      <c r="AV523" s="11" t="str">
        <f t="shared" si="193"/>
        <v/>
      </c>
      <c r="AW523" s="11" t="str">
        <f t="shared" si="194"/>
        <v/>
      </c>
      <c r="AX523" s="11" t="str">
        <f t="shared" si="195"/>
        <v/>
      </c>
      <c r="AY523" s="11" t="str">
        <f t="shared" si="197"/>
        <v/>
      </c>
      <c r="AZ523" s="11" t="str">
        <f t="shared" si="196"/>
        <v/>
      </c>
      <c r="BA523" s="11" t="str">
        <f t="shared" si="199"/>
        <v xml:space="preserve"> </v>
      </c>
      <c r="BB523" s="11" t="str">
        <f>IFERROR(IF(AW523="","",VLOOKUP(AW523,SUSS!R:S,2,FALSE)),AY523*SUSS!$M$2)</f>
        <v/>
      </c>
      <c r="BC523" s="11" t="str">
        <f t="shared" si="198"/>
        <v/>
      </c>
    </row>
    <row r="524" spans="14:55" ht="15.75" thickBot="1">
      <c r="N524" s="3" t="s">
        <v>137</v>
      </c>
      <c r="O524" s="82">
        <v>3</v>
      </c>
      <c r="P524" s="85">
        <v>4329.43</v>
      </c>
      <c r="Q524" s="83" t="s">
        <v>14</v>
      </c>
      <c r="R524" s="83" t="s">
        <v>10</v>
      </c>
      <c r="S524" s="83" t="s">
        <v>10</v>
      </c>
      <c r="T524" s="82" t="s">
        <v>38</v>
      </c>
      <c r="U524" s="82" t="s">
        <v>21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>N705231</v>
      </c>
      <c r="AU524" s="11">
        <f t="shared" si="192"/>
        <v>3</v>
      </c>
      <c r="AV524" s="11">
        <f t="shared" si="193"/>
        <v>4329.43</v>
      </c>
      <c r="AW524" s="11" t="str">
        <f t="shared" si="194"/>
        <v>2019/6</v>
      </c>
      <c r="AX524" s="11" t="str">
        <f t="shared" si="195"/>
        <v>2019/6 Contribuciones Seg. Social</v>
      </c>
      <c r="AY524" s="11">
        <f t="shared" si="197"/>
        <v>83161.990000000005</v>
      </c>
      <c r="AZ524" s="11">
        <f t="shared" si="196"/>
        <v>5.2060202022582672E-2</v>
      </c>
      <c r="BA524" s="11" t="str">
        <f t="shared" si="199"/>
        <v>N705231 3</v>
      </c>
      <c r="BB524" s="11">
        <f>IFERROR(IF(AW524="","",VLOOKUP(AW524,SUSS!R:S,2,FALSE)),AY524*SUSS!$M$2)</f>
        <v>9979.4387999999999</v>
      </c>
      <c r="BC524" s="11">
        <f t="shared" si="198"/>
        <v>519.53160000000003</v>
      </c>
    </row>
    <row r="525" spans="14:55" ht="15.75" thickBot="1">
      <c r="N525" s="3" t="s">
        <v>137</v>
      </c>
      <c r="O525" s="82">
        <v>3</v>
      </c>
      <c r="P525" s="85">
        <v>2473.35</v>
      </c>
      <c r="Q525" s="83" t="s">
        <v>13</v>
      </c>
      <c r="R525" s="83" t="s">
        <v>10</v>
      </c>
      <c r="S525" s="83" t="s">
        <v>10</v>
      </c>
      <c r="T525" s="82" t="s">
        <v>39</v>
      </c>
      <c r="U525" s="82" t="s">
        <v>21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137</v>
      </c>
      <c r="O526" s="82">
        <v>4</v>
      </c>
      <c r="P526" s="86">
        <v>14.88</v>
      </c>
      <c r="Q526" s="83" t="s">
        <v>37</v>
      </c>
      <c r="R526" s="83" t="s">
        <v>10</v>
      </c>
      <c r="S526" s="83" t="s">
        <v>10</v>
      </c>
      <c r="T526" s="82" t="s">
        <v>100</v>
      </c>
      <c r="U526" s="82" t="s">
        <v>21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137</v>
      </c>
      <c r="O527" s="82">
        <v>4</v>
      </c>
      <c r="P527" s="85">
        <v>4329.43</v>
      </c>
      <c r="Q527" s="83" t="s">
        <v>14</v>
      </c>
      <c r="R527" s="83" t="s">
        <v>10</v>
      </c>
      <c r="S527" s="83" t="s">
        <v>10</v>
      </c>
      <c r="T527" s="82" t="s">
        <v>38</v>
      </c>
      <c r="U527" s="82" t="s">
        <v>21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N705231</v>
      </c>
      <c r="AU527" s="11">
        <f t="shared" si="192"/>
        <v>4</v>
      </c>
      <c r="AV527" s="11">
        <f t="shared" si="193"/>
        <v>4329.43</v>
      </c>
      <c r="AW527" s="11" t="str">
        <f t="shared" si="194"/>
        <v>2019/6</v>
      </c>
      <c r="AX527" s="11" t="str">
        <f t="shared" si="195"/>
        <v>2019/6 Contribuciones Seg. Social</v>
      </c>
      <c r="AY527" s="11">
        <f t="shared" si="197"/>
        <v>83161.990000000005</v>
      </c>
      <c r="AZ527" s="11">
        <f t="shared" si="196"/>
        <v>5.2060202022582672E-2</v>
      </c>
      <c r="BA527" s="11" t="str">
        <f t="shared" si="199"/>
        <v>N705231 4</v>
      </c>
      <c r="BB527" s="11">
        <f>IFERROR(IF(AW527="","",VLOOKUP(AW527,SUSS!R:S,2,FALSE)),AY527*SUSS!$M$2)</f>
        <v>9979.4387999999999</v>
      </c>
      <c r="BC527" s="11">
        <f t="shared" si="198"/>
        <v>519.53160000000003</v>
      </c>
    </row>
    <row r="528" spans="14:55" ht="15.75" thickBot="1">
      <c r="N528" s="3" t="s">
        <v>137</v>
      </c>
      <c r="O528" s="82">
        <v>4</v>
      </c>
      <c r="P528" s="85">
        <v>2473.35</v>
      </c>
      <c r="Q528" s="83" t="s">
        <v>13</v>
      </c>
      <c r="R528" s="83" t="s">
        <v>10</v>
      </c>
      <c r="S528" s="83" t="s">
        <v>10</v>
      </c>
      <c r="T528" s="82" t="s">
        <v>39</v>
      </c>
      <c r="U528" s="82" t="s">
        <v>21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137</v>
      </c>
      <c r="O529" s="82">
        <v>5</v>
      </c>
      <c r="P529" s="86">
        <v>14.88</v>
      </c>
      <c r="Q529" s="83" t="s">
        <v>37</v>
      </c>
      <c r="R529" s="83" t="s">
        <v>10</v>
      </c>
      <c r="S529" s="83" t="s">
        <v>10</v>
      </c>
      <c r="T529" s="82" t="s">
        <v>100</v>
      </c>
      <c r="U529" s="82" t="s">
        <v>21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137</v>
      </c>
      <c r="O530" s="82">
        <v>5</v>
      </c>
      <c r="P530" s="85">
        <v>4329.43</v>
      </c>
      <c r="Q530" s="83" t="s">
        <v>14</v>
      </c>
      <c r="R530" s="83" t="s">
        <v>10</v>
      </c>
      <c r="S530" s="83" t="s">
        <v>10</v>
      </c>
      <c r="T530" s="82" t="s">
        <v>38</v>
      </c>
      <c r="U530" s="82" t="s">
        <v>21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>N705231</v>
      </c>
      <c r="AU530" s="11">
        <f t="shared" si="192"/>
        <v>5</v>
      </c>
      <c r="AV530" s="11">
        <f t="shared" si="193"/>
        <v>4329.43</v>
      </c>
      <c r="AW530" s="11" t="str">
        <f t="shared" si="194"/>
        <v>2019/6</v>
      </c>
      <c r="AX530" s="11" t="str">
        <f t="shared" si="195"/>
        <v>2019/6 Contribuciones Seg. Social</v>
      </c>
      <c r="AY530" s="11">
        <f t="shared" si="197"/>
        <v>83161.990000000005</v>
      </c>
      <c r="AZ530" s="11">
        <f t="shared" si="196"/>
        <v>5.2060202022582672E-2</v>
      </c>
      <c r="BA530" s="11" t="str">
        <f t="shared" si="199"/>
        <v>N705231 5</v>
      </c>
      <c r="BB530" s="11">
        <f>IFERROR(IF(AW530="","",VLOOKUP(AW530,SUSS!R:S,2,FALSE)),AY530*SUSS!$M$2)</f>
        <v>9979.4387999999999</v>
      </c>
      <c r="BC530" s="11">
        <f t="shared" si="198"/>
        <v>519.53160000000003</v>
      </c>
    </row>
    <row r="531" spans="14:55" ht="15.75" thickBot="1">
      <c r="N531" s="3" t="s">
        <v>137</v>
      </c>
      <c r="O531" s="82">
        <v>5</v>
      </c>
      <c r="P531" s="85">
        <v>2473.35</v>
      </c>
      <c r="Q531" s="83" t="s">
        <v>13</v>
      </c>
      <c r="R531" s="83" t="s">
        <v>10</v>
      </c>
      <c r="S531" s="83" t="s">
        <v>10</v>
      </c>
      <c r="T531" s="82" t="s">
        <v>39</v>
      </c>
      <c r="U531" s="82" t="s">
        <v>21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4:55" ht="15.75" thickBot="1">
      <c r="N532" s="3" t="s">
        <v>137</v>
      </c>
      <c r="O532" s="82">
        <v>6</v>
      </c>
      <c r="P532" s="86">
        <v>14.88</v>
      </c>
      <c r="Q532" s="83" t="s">
        <v>37</v>
      </c>
      <c r="R532" s="83" t="s">
        <v>10</v>
      </c>
      <c r="S532" s="83" t="s">
        <v>10</v>
      </c>
      <c r="T532" s="82" t="s">
        <v>100</v>
      </c>
      <c r="U532" s="82" t="s">
        <v>21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137</v>
      </c>
      <c r="O533" s="82">
        <v>6</v>
      </c>
      <c r="P533" s="85">
        <v>4329.43</v>
      </c>
      <c r="Q533" s="83" t="s">
        <v>14</v>
      </c>
      <c r="R533" s="83" t="s">
        <v>10</v>
      </c>
      <c r="S533" s="83" t="s">
        <v>10</v>
      </c>
      <c r="T533" s="82" t="s">
        <v>38</v>
      </c>
      <c r="U533" s="82" t="s">
        <v>21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>N705231</v>
      </c>
      <c r="AU533" s="11">
        <f t="shared" si="192"/>
        <v>6</v>
      </c>
      <c r="AV533" s="11">
        <f t="shared" si="193"/>
        <v>4329.43</v>
      </c>
      <c r="AW533" s="11" t="str">
        <f t="shared" si="194"/>
        <v>2019/6</v>
      </c>
      <c r="AX533" s="11" t="str">
        <f t="shared" si="195"/>
        <v>2019/6 Contribuciones Seg. Social</v>
      </c>
      <c r="AY533" s="11">
        <f t="shared" si="197"/>
        <v>83161.990000000005</v>
      </c>
      <c r="AZ533" s="11">
        <f t="shared" si="196"/>
        <v>5.2060202022582672E-2</v>
      </c>
      <c r="BA533" s="11" t="str">
        <f t="shared" si="199"/>
        <v>N705231 6</v>
      </c>
      <c r="BB533" s="11">
        <f>IFERROR(IF(AW533="","",VLOOKUP(AW533,SUSS!R:S,2,FALSE)),AY533*SUSS!$M$2)</f>
        <v>9979.4387999999999</v>
      </c>
      <c r="BC533" s="11">
        <f t="shared" si="198"/>
        <v>519.53160000000003</v>
      </c>
    </row>
    <row r="534" spans="14:55" ht="15.75" thickBot="1">
      <c r="N534" s="3" t="s">
        <v>137</v>
      </c>
      <c r="O534" s="82">
        <v>6</v>
      </c>
      <c r="P534" s="85">
        <v>2473.35</v>
      </c>
      <c r="Q534" s="83" t="s">
        <v>13</v>
      </c>
      <c r="R534" s="83" t="s">
        <v>10</v>
      </c>
      <c r="S534" s="83" t="s">
        <v>10</v>
      </c>
      <c r="T534" s="82" t="s">
        <v>39</v>
      </c>
      <c r="U534" s="82" t="s">
        <v>21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137</v>
      </c>
      <c r="O535" s="82">
        <v>7</v>
      </c>
      <c r="P535" s="86">
        <v>14.88</v>
      </c>
      <c r="Q535" s="83" t="s">
        <v>37</v>
      </c>
      <c r="R535" s="83" t="s">
        <v>10</v>
      </c>
      <c r="S535" s="83" t="s">
        <v>10</v>
      </c>
      <c r="T535" s="82" t="s">
        <v>100</v>
      </c>
      <c r="U535" s="82" t="s">
        <v>21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4:55" ht="15.75" thickBot="1">
      <c r="N536" s="3" t="s">
        <v>137</v>
      </c>
      <c r="O536" s="82">
        <v>7</v>
      </c>
      <c r="P536" s="85">
        <v>4329.43</v>
      </c>
      <c r="Q536" s="83" t="s">
        <v>14</v>
      </c>
      <c r="R536" s="83" t="s">
        <v>10</v>
      </c>
      <c r="S536" s="83" t="s">
        <v>10</v>
      </c>
      <c r="T536" s="82" t="s">
        <v>38</v>
      </c>
      <c r="U536" s="82" t="s">
        <v>21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>N705231</v>
      </c>
      <c r="AU536" s="11">
        <f t="shared" si="192"/>
        <v>7</v>
      </c>
      <c r="AV536" s="11">
        <f t="shared" si="193"/>
        <v>4329.43</v>
      </c>
      <c r="AW536" s="11" t="str">
        <f t="shared" si="194"/>
        <v>2019/6</v>
      </c>
      <c r="AX536" s="11" t="str">
        <f t="shared" si="195"/>
        <v>2019/6 Contribuciones Seg. Social</v>
      </c>
      <c r="AY536" s="11">
        <f t="shared" si="197"/>
        <v>83161.990000000005</v>
      </c>
      <c r="AZ536" s="11">
        <f t="shared" si="196"/>
        <v>5.2060202022582672E-2</v>
      </c>
      <c r="BA536" s="11" t="str">
        <f t="shared" si="199"/>
        <v>N705231 7</v>
      </c>
      <c r="BB536" s="11">
        <f>IFERROR(IF(AW536="","",VLOOKUP(AW536,SUSS!R:S,2,FALSE)),AY536*SUSS!$M$2)</f>
        <v>9979.4387999999999</v>
      </c>
      <c r="BC536" s="11">
        <f t="shared" si="198"/>
        <v>519.53160000000003</v>
      </c>
    </row>
    <row r="537" spans="14:55" ht="15.75" thickBot="1">
      <c r="N537" s="3" t="s">
        <v>137</v>
      </c>
      <c r="O537" s="82">
        <v>7</v>
      </c>
      <c r="P537" s="85">
        <v>2473.35</v>
      </c>
      <c r="Q537" s="83" t="s">
        <v>13</v>
      </c>
      <c r="R537" s="83" t="s">
        <v>10</v>
      </c>
      <c r="S537" s="83" t="s">
        <v>10</v>
      </c>
      <c r="T537" s="82" t="s">
        <v>39</v>
      </c>
      <c r="U537" s="82" t="s">
        <v>21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137</v>
      </c>
      <c r="O538" s="82">
        <v>8</v>
      </c>
      <c r="P538" s="86">
        <v>14.88</v>
      </c>
      <c r="Q538" s="83" t="s">
        <v>37</v>
      </c>
      <c r="R538" s="83" t="s">
        <v>10</v>
      </c>
      <c r="S538" s="83" t="s">
        <v>10</v>
      </c>
      <c r="T538" s="82" t="s">
        <v>100</v>
      </c>
      <c r="U538" s="82" t="s">
        <v>21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137</v>
      </c>
      <c r="O539" s="82">
        <v>8</v>
      </c>
      <c r="P539" s="85">
        <v>4329.43</v>
      </c>
      <c r="Q539" s="83" t="s">
        <v>14</v>
      </c>
      <c r="R539" s="83" t="s">
        <v>10</v>
      </c>
      <c r="S539" s="83" t="s">
        <v>10</v>
      </c>
      <c r="T539" s="82" t="s">
        <v>38</v>
      </c>
      <c r="U539" s="82" t="s">
        <v>21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N705231</v>
      </c>
      <c r="AU539" s="11">
        <f t="shared" si="192"/>
        <v>8</v>
      </c>
      <c r="AV539" s="11">
        <f t="shared" si="193"/>
        <v>4329.43</v>
      </c>
      <c r="AW539" s="11" t="str">
        <f t="shared" si="194"/>
        <v>2019/6</v>
      </c>
      <c r="AX539" s="11" t="str">
        <f t="shared" si="195"/>
        <v>2019/6 Contribuciones Seg. Social</v>
      </c>
      <c r="AY539" s="11">
        <f t="shared" si="197"/>
        <v>83161.990000000005</v>
      </c>
      <c r="AZ539" s="11">
        <f t="shared" si="196"/>
        <v>5.2060202022582672E-2</v>
      </c>
      <c r="BA539" s="11" t="str">
        <f t="shared" si="199"/>
        <v>N705231 8</v>
      </c>
      <c r="BB539" s="11">
        <f>IFERROR(IF(AW539="","",VLOOKUP(AW539,SUSS!R:S,2,FALSE)),AY539*SUSS!$M$2)</f>
        <v>9979.4387999999999</v>
      </c>
      <c r="BC539" s="11">
        <f t="shared" si="198"/>
        <v>519.53160000000003</v>
      </c>
    </row>
    <row r="540" spans="14:55" ht="15.75" thickBot="1">
      <c r="N540" s="3" t="s">
        <v>137</v>
      </c>
      <c r="O540" s="82">
        <v>8</v>
      </c>
      <c r="P540" s="85">
        <v>2473.35</v>
      </c>
      <c r="Q540" s="83" t="s">
        <v>13</v>
      </c>
      <c r="R540" s="83" t="s">
        <v>10</v>
      </c>
      <c r="S540" s="83" t="s">
        <v>10</v>
      </c>
      <c r="T540" s="82" t="s">
        <v>39</v>
      </c>
      <c r="U540" s="82" t="s">
        <v>21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137</v>
      </c>
      <c r="O541" s="82">
        <v>9</v>
      </c>
      <c r="P541" s="86">
        <v>14.88</v>
      </c>
      <c r="Q541" s="83" t="s">
        <v>37</v>
      </c>
      <c r="R541" s="83" t="s">
        <v>10</v>
      </c>
      <c r="S541" s="83" t="s">
        <v>10</v>
      </c>
      <c r="T541" s="82" t="s">
        <v>100</v>
      </c>
      <c r="U541" s="82" t="s">
        <v>21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137</v>
      </c>
      <c r="O542" s="82">
        <v>9</v>
      </c>
      <c r="P542" s="85">
        <v>4329.43</v>
      </c>
      <c r="Q542" s="83" t="s">
        <v>14</v>
      </c>
      <c r="R542" s="83" t="s">
        <v>10</v>
      </c>
      <c r="S542" s="83" t="s">
        <v>10</v>
      </c>
      <c r="T542" s="82" t="s">
        <v>38</v>
      </c>
      <c r="U542" s="82" t="s">
        <v>21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>N705231</v>
      </c>
      <c r="AU542" s="11">
        <f t="shared" ref="AU542:AU605" si="213">IF($Q542=$AD$1,O542,"")</f>
        <v>9</v>
      </c>
      <c r="AV542" s="11">
        <f t="shared" ref="AV542:AV605" si="214">IF($Q542=$AD$1,P542,"")</f>
        <v>4329.43</v>
      </c>
      <c r="AW542" s="11" t="str">
        <f t="shared" ref="AW542:AW605" si="215">IF($Q542=$AD$1,T542,"")</f>
        <v>2019/6</v>
      </c>
      <c r="AX542" s="11" t="str">
        <f t="shared" ref="AX542:AX605" si="216">IF(AW542&lt;&gt;"",AW542&amp;" "&amp;$AD$1,"")</f>
        <v>2019/6 Contribuciones Seg. Social</v>
      </c>
      <c r="AY542" s="11">
        <f t="shared" si="197"/>
        <v>83161.990000000005</v>
      </c>
      <c r="AZ542" s="11">
        <f t="shared" ref="AZ542:AZ605" si="217">IF(AY542="","",AV542/AY542)</f>
        <v>5.2060202022582672E-2</v>
      </c>
      <c r="BA542" s="11" t="str">
        <f t="shared" si="199"/>
        <v>N705231 9</v>
      </c>
      <c r="BB542" s="11">
        <f>IFERROR(IF(AW542="","",VLOOKUP(AW542,SUSS!R:S,2,FALSE)),AY542*SUSS!$M$2)</f>
        <v>9979.4387999999999</v>
      </c>
      <c r="BC542" s="11">
        <f t="shared" si="198"/>
        <v>519.53160000000003</v>
      </c>
    </row>
    <row r="543" spans="14:55" ht="15.75" thickBot="1">
      <c r="N543" s="3" t="s">
        <v>137</v>
      </c>
      <c r="O543" s="82">
        <v>9</v>
      </c>
      <c r="P543" s="85">
        <v>2473.35</v>
      </c>
      <c r="Q543" s="83" t="s">
        <v>13</v>
      </c>
      <c r="R543" s="83" t="s">
        <v>10</v>
      </c>
      <c r="S543" s="83" t="s">
        <v>10</v>
      </c>
      <c r="T543" s="82" t="s">
        <v>39</v>
      </c>
      <c r="U543" s="82" t="s">
        <v>21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4:55" ht="15.75" thickBot="1">
      <c r="N544" s="3" t="s">
        <v>137</v>
      </c>
      <c r="O544" s="82">
        <v>10</v>
      </c>
      <c r="P544" s="86">
        <v>14.88</v>
      </c>
      <c r="Q544" s="83" t="s">
        <v>37</v>
      </c>
      <c r="R544" s="83" t="s">
        <v>10</v>
      </c>
      <c r="S544" s="83" t="s">
        <v>10</v>
      </c>
      <c r="T544" s="82" t="s">
        <v>100</v>
      </c>
      <c r="U544" s="82" t="s">
        <v>21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137</v>
      </c>
      <c r="O545" s="82">
        <v>10</v>
      </c>
      <c r="P545" s="85">
        <v>4329.43</v>
      </c>
      <c r="Q545" s="83" t="s">
        <v>14</v>
      </c>
      <c r="R545" s="83" t="s">
        <v>10</v>
      </c>
      <c r="S545" s="83" t="s">
        <v>10</v>
      </c>
      <c r="T545" s="82" t="s">
        <v>38</v>
      </c>
      <c r="U545" s="82" t="s">
        <v>21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>N705231</v>
      </c>
      <c r="AU545" s="11">
        <f t="shared" si="213"/>
        <v>10</v>
      </c>
      <c r="AV545" s="11">
        <f t="shared" si="214"/>
        <v>4329.43</v>
      </c>
      <c r="AW545" s="11" t="str">
        <f t="shared" si="215"/>
        <v>2019/6</v>
      </c>
      <c r="AX545" s="11" t="str">
        <f t="shared" si="216"/>
        <v>2019/6 Contribuciones Seg. Social</v>
      </c>
      <c r="AY545" s="11">
        <f t="shared" si="197"/>
        <v>83161.990000000005</v>
      </c>
      <c r="AZ545" s="11">
        <f t="shared" si="217"/>
        <v>5.2060202022582672E-2</v>
      </c>
      <c r="BA545" s="11" t="str">
        <f t="shared" si="199"/>
        <v>N705231 10</v>
      </c>
      <c r="BB545" s="11">
        <f>IFERROR(IF(AW545="","",VLOOKUP(AW545,SUSS!R:S,2,FALSE)),AY545*SUSS!$M$2)</f>
        <v>9979.4387999999999</v>
      </c>
      <c r="BC545" s="11">
        <f t="shared" si="198"/>
        <v>519.53160000000003</v>
      </c>
    </row>
    <row r="546" spans="14:55" ht="15.75" thickBot="1">
      <c r="N546" s="3" t="s">
        <v>137</v>
      </c>
      <c r="O546" s="82">
        <v>10</v>
      </c>
      <c r="P546" s="85">
        <v>2473.35</v>
      </c>
      <c r="Q546" s="83" t="s">
        <v>13</v>
      </c>
      <c r="R546" s="83" t="s">
        <v>10</v>
      </c>
      <c r="S546" s="83" t="s">
        <v>10</v>
      </c>
      <c r="T546" s="82" t="s">
        <v>39</v>
      </c>
      <c r="U546" s="82" t="s">
        <v>21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137</v>
      </c>
      <c r="O547" s="82">
        <v>11</v>
      </c>
      <c r="P547" s="86">
        <v>14.88</v>
      </c>
      <c r="Q547" s="83" t="s">
        <v>37</v>
      </c>
      <c r="R547" s="83" t="s">
        <v>10</v>
      </c>
      <c r="S547" s="83" t="s">
        <v>10</v>
      </c>
      <c r="T547" s="82" t="s">
        <v>100</v>
      </c>
      <c r="U547" s="82" t="s">
        <v>21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/>
      </c>
      <c r="AU547" s="11" t="str">
        <f t="shared" si="213"/>
        <v/>
      </c>
      <c r="AV547" s="11" t="str">
        <f t="shared" si="214"/>
        <v/>
      </c>
      <c r="AW547" s="11" t="str">
        <f t="shared" si="215"/>
        <v/>
      </c>
      <c r="AX547" s="11" t="str">
        <f t="shared" si="216"/>
        <v/>
      </c>
      <c r="AY547" s="11" t="str">
        <f t="shared" si="197"/>
        <v/>
      </c>
      <c r="AZ547" s="11" t="str">
        <f t="shared" si="217"/>
        <v/>
      </c>
      <c r="BA547" s="11" t="str">
        <f t="shared" si="199"/>
        <v xml:space="preserve"> </v>
      </c>
      <c r="BB547" s="11" t="str">
        <f>IFERROR(IF(AW547="","",VLOOKUP(AW547,SUSS!R:S,2,FALSE)),AY547*SUSS!$M$2)</f>
        <v/>
      </c>
      <c r="BC547" s="11" t="str">
        <f t="shared" si="198"/>
        <v/>
      </c>
    </row>
    <row r="548" spans="14:55" ht="15.75" thickBot="1">
      <c r="N548" s="3" t="s">
        <v>137</v>
      </c>
      <c r="O548" s="82">
        <v>11</v>
      </c>
      <c r="P548" s="85">
        <v>4329.43</v>
      </c>
      <c r="Q548" s="83" t="s">
        <v>14</v>
      </c>
      <c r="R548" s="83" t="s">
        <v>10</v>
      </c>
      <c r="S548" s="83" t="s">
        <v>10</v>
      </c>
      <c r="T548" s="82" t="s">
        <v>38</v>
      </c>
      <c r="U548" s="82" t="s">
        <v>21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N705231</v>
      </c>
      <c r="AU548" s="11">
        <f t="shared" si="213"/>
        <v>11</v>
      </c>
      <c r="AV548" s="11">
        <f t="shared" si="214"/>
        <v>4329.43</v>
      </c>
      <c r="AW548" s="11" t="str">
        <f t="shared" si="215"/>
        <v>2019/6</v>
      </c>
      <c r="AX548" s="11" t="str">
        <f t="shared" si="216"/>
        <v>2019/6 Contribuciones Seg. Social</v>
      </c>
      <c r="AY548" s="11">
        <f t="shared" si="197"/>
        <v>83161.990000000005</v>
      </c>
      <c r="AZ548" s="11">
        <f t="shared" si="217"/>
        <v>5.2060202022582672E-2</v>
      </c>
      <c r="BA548" s="11" t="str">
        <f t="shared" si="199"/>
        <v>N705231 11</v>
      </c>
      <c r="BB548" s="11">
        <f>IFERROR(IF(AW548="","",VLOOKUP(AW548,SUSS!R:S,2,FALSE)),AY548*SUSS!$M$2)</f>
        <v>9979.4387999999999</v>
      </c>
      <c r="BC548" s="11">
        <f t="shared" si="198"/>
        <v>519.53160000000003</v>
      </c>
    </row>
    <row r="549" spans="14:55" ht="15.75" thickBot="1">
      <c r="N549" s="3" t="s">
        <v>137</v>
      </c>
      <c r="O549" s="82">
        <v>11</v>
      </c>
      <c r="P549" s="85">
        <v>2473.35</v>
      </c>
      <c r="Q549" s="83" t="s">
        <v>13</v>
      </c>
      <c r="R549" s="83" t="s">
        <v>10</v>
      </c>
      <c r="S549" s="83" t="s">
        <v>10</v>
      </c>
      <c r="T549" s="82" t="s">
        <v>39</v>
      </c>
      <c r="U549" s="82" t="s">
        <v>21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137</v>
      </c>
      <c r="O550" s="82">
        <v>12</v>
      </c>
      <c r="P550" s="86">
        <v>14.88</v>
      </c>
      <c r="Q550" s="83" t="s">
        <v>37</v>
      </c>
      <c r="R550" s="83" t="s">
        <v>10</v>
      </c>
      <c r="S550" s="83" t="s">
        <v>10</v>
      </c>
      <c r="T550" s="82" t="s">
        <v>100</v>
      </c>
      <c r="U550" s="82" t="s">
        <v>21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137</v>
      </c>
      <c r="O551" s="82">
        <v>12</v>
      </c>
      <c r="P551" s="85">
        <v>4329.43</v>
      </c>
      <c r="Q551" s="83" t="s">
        <v>14</v>
      </c>
      <c r="R551" s="83" t="s">
        <v>10</v>
      </c>
      <c r="S551" s="83" t="s">
        <v>10</v>
      </c>
      <c r="T551" s="82" t="s">
        <v>38</v>
      </c>
      <c r="U551" s="82" t="s">
        <v>21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N705231</v>
      </c>
      <c r="AU551" s="11">
        <f t="shared" si="213"/>
        <v>12</v>
      </c>
      <c r="AV551" s="11">
        <f t="shared" si="214"/>
        <v>4329.43</v>
      </c>
      <c r="AW551" s="11" t="str">
        <f t="shared" si="215"/>
        <v>2019/6</v>
      </c>
      <c r="AX551" s="11" t="str">
        <f t="shared" si="216"/>
        <v>2019/6 Contribuciones Seg. Social</v>
      </c>
      <c r="AY551" s="11">
        <f t="shared" si="197"/>
        <v>83161.990000000005</v>
      </c>
      <c r="AZ551" s="11">
        <f t="shared" si="217"/>
        <v>5.2060202022582672E-2</v>
      </c>
      <c r="BA551" s="11" t="str">
        <f t="shared" si="199"/>
        <v>N705231 12</v>
      </c>
      <c r="BB551" s="11">
        <f>IFERROR(IF(AW551="","",VLOOKUP(AW551,SUSS!R:S,2,FALSE)),AY551*SUSS!$M$2)</f>
        <v>9979.4387999999999</v>
      </c>
      <c r="BC551" s="11">
        <f t="shared" si="198"/>
        <v>519.53160000000003</v>
      </c>
    </row>
    <row r="552" spans="14:55" ht="15.75" thickBot="1">
      <c r="N552" s="3" t="s">
        <v>137</v>
      </c>
      <c r="O552" s="82">
        <v>12</v>
      </c>
      <c r="P552" s="85">
        <v>2473.35</v>
      </c>
      <c r="Q552" s="83" t="s">
        <v>13</v>
      </c>
      <c r="R552" s="83" t="s">
        <v>10</v>
      </c>
      <c r="S552" s="83" t="s">
        <v>10</v>
      </c>
      <c r="T552" s="82" t="s">
        <v>39</v>
      </c>
      <c r="U552" s="82" t="s">
        <v>21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137</v>
      </c>
      <c r="O553" s="82">
        <v>13</v>
      </c>
      <c r="P553" s="86">
        <v>14.88</v>
      </c>
      <c r="Q553" s="83" t="s">
        <v>37</v>
      </c>
      <c r="R553" s="83" t="s">
        <v>10</v>
      </c>
      <c r="S553" s="83" t="s">
        <v>10</v>
      </c>
      <c r="T553" s="82" t="s">
        <v>100</v>
      </c>
      <c r="U553" s="82" t="s">
        <v>21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137</v>
      </c>
      <c r="O554" s="82">
        <v>13</v>
      </c>
      <c r="P554" s="85">
        <v>4329.43</v>
      </c>
      <c r="Q554" s="83" t="s">
        <v>14</v>
      </c>
      <c r="R554" s="83" t="s">
        <v>10</v>
      </c>
      <c r="S554" s="83" t="s">
        <v>10</v>
      </c>
      <c r="T554" s="82" t="s">
        <v>38</v>
      </c>
      <c r="U554" s="82" t="s">
        <v>21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>N705231</v>
      </c>
      <c r="AU554" s="11">
        <f t="shared" si="213"/>
        <v>13</v>
      </c>
      <c r="AV554" s="11">
        <f t="shared" si="214"/>
        <v>4329.43</v>
      </c>
      <c r="AW554" s="11" t="str">
        <f t="shared" si="215"/>
        <v>2019/6</v>
      </c>
      <c r="AX554" s="11" t="str">
        <f t="shared" si="216"/>
        <v>2019/6 Contribuciones Seg. Social</v>
      </c>
      <c r="AY554" s="11">
        <f t="shared" si="197"/>
        <v>83161.990000000005</v>
      </c>
      <c r="AZ554" s="11">
        <f t="shared" si="217"/>
        <v>5.2060202022582672E-2</v>
      </c>
      <c r="BA554" s="11" t="str">
        <f t="shared" si="199"/>
        <v>N705231 13</v>
      </c>
      <c r="BB554" s="11">
        <f>IFERROR(IF(AW554="","",VLOOKUP(AW554,SUSS!R:S,2,FALSE)),AY554*SUSS!$M$2)</f>
        <v>9979.4387999999999</v>
      </c>
      <c r="BC554" s="11">
        <f t="shared" si="198"/>
        <v>519.53160000000003</v>
      </c>
    </row>
    <row r="555" spans="14:55" ht="15.75" thickBot="1">
      <c r="N555" s="3" t="s">
        <v>137</v>
      </c>
      <c r="O555" s="82">
        <v>13</v>
      </c>
      <c r="P555" s="85">
        <v>2473.35</v>
      </c>
      <c r="Q555" s="83" t="s">
        <v>13</v>
      </c>
      <c r="R555" s="83" t="s">
        <v>10</v>
      </c>
      <c r="S555" s="83" t="s">
        <v>10</v>
      </c>
      <c r="T555" s="82" t="s">
        <v>39</v>
      </c>
      <c r="U555" s="82" t="s">
        <v>21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4:55" ht="15.75" thickBot="1">
      <c r="N556" s="3" t="s">
        <v>137</v>
      </c>
      <c r="O556" s="82">
        <v>14</v>
      </c>
      <c r="P556" s="86">
        <v>14.88</v>
      </c>
      <c r="Q556" s="83" t="s">
        <v>37</v>
      </c>
      <c r="R556" s="83" t="s">
        <v>10</v>
      </c>
      <c r="S556" s="83" t="s">
        <v>10</v>
      </c>
      <c r="T556" s="82" t="s">
        <v>100</v>
      </c>
      <c r="U556" s="82" t="s">
        <v>21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137</v>
      </c>
      <c r="O557" s="82">
        <v>14</v>
      </c>
      <c r="P557" s="85">
        <v>4329.43</v>
      </c>
      <c r="Q557" s="83" t="s">
        <v>14</v>
      </c>
      <c r="R557" s="83" t="s">
        <v>10</v>
      </c>
      <c r="S557" s="83" t="s">
        <v>10</v>
      </c>
      <c r="T557" s="82" t="s">
        <v>38</v>
      </c>
      <c r="U557" s="82" t="s">
        <v>21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>N705231</v>
      </c>
      <c r="AU557" s="11">
        <f t="shared" si="213"/>
        <v>14</v>
      </c>
      <c r="AV557" s="11">
        <f t="shared" si="214"/>
        <v>4329.43</v>
      </c>
      <c r="AW557" s="11" t="str">
        <f t="shared" si="215"/>
        <v>2019/6</v>
      </c>
      <c r="AX557" s="11" t="str">
        <f t="shared" si="216"/>
        <v>2019/6 Contribuciones Seg. Social</v>
      </c>
      <c r="AY557" s="11">
        <f t="shared" si="197"/>
        <v>83161.990000000005</v>
      </c>
      <c r="AZ557" s="11">
        <f t="shared" si="217"/>
        <v>5.2060202022582672E-2</v>
      </c>
      <c r="BA557" s="11" t="str">
        <f t="shared" si="199"/>
        <v>N705231 14</v>
      </c>
      <c r="BB557" s="11">
        <f>IFERROR(IF(AW557="","",VLOOKUP(AW557,SUSS!R:S,2,FALSE)),AY557*SUSS!$M$2)</f>
        <v>9979.4387999999999</v>
      </c>
      <c r="BC557" s="11">
        <f t="shared" si="198"/>
        <v>519.53160000000003</v>
      </c>
    </row>
    <row r="558" spans="14:55" ht="15.75" thickBot="1">
      <c r="N558" s="3" t="s">
        <v>137</v>
      </c>
      <c r="O558" s="82">
        <v>14</v>
      </c>
      <c r="P558" s="85">
        <v>2473.35</v>
      </c>
      <c r="Q558" s="83" t="s">
        <v>13</v>
      </c>
      <c r="R558" s="83" t="s">
        <v>10</v>
      </c>
      <c r="S558" s="83" t="s">
        <v>10</v>
      </c>
      <c r="T558" s="82" t="s">
        <v>39</v>
      </c>
      <c r="U558" s="82" t="s">
        <v>21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137</v>
      </c>
      <c r="O559" s="82">
        <v>15</v>
      </c>
      <c r="P559" s="86">
        <v>14.88</v>
      </c>
      <c r="Q559" s="83" t="s">
        <v>37</v>
      </c>
      <c r="R559" s="83" t="s">
        <v>10</v>
      </c>
      <c r="S559" s="83" t="s">
        <v>10</v>
      </c>
      <c r="T559" s="82" t="s">
        <v>100</v>
      </c>
      <c r="U559" s="82" t="s">
        <v>21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4:55" ht="15.75" thickBot="1">
      <c r="N560" s="3" t="s">
        <v>137</v>
      </c>
      <c r="O560" s="82">
        <v>15</v>
      </c>
      <c r="P560" s="85">
        <v>4329.43</v>
      </c>
      <c r="Q560" s="83" t="s">
        <v>14</v>
      </c>
      <c r="R560" s="83" t="s">
        <v>10</v>
      </c>
      <c r="S560" s="83" t="s">
        <v>10</v>
      </c>
      <c r="T560" s="82" t="s">
        <v>38</v>
      </c>
      <c r="U560" s="82" t="s">
        <v>21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>N705231</v>
      </c>
      <c r="AU560" s="11">
        <f t="shared" si="213"/>
        <v>15</v>
      </c>
      <c r="AV560" s="11">
        <f t="shared" si="214"/>
        <v>4329.43</v>
      </c>
      <c r="AW560" s="11" t="str">
        <f t="shared" si="215"/>
        <v>2019/6</v>
      </c>
      <c r="AX560" s="11" t="str">
        <f t="shared" si="216"/>
        <v>2019/6 Contribuciones Seg. Social</v>
      </c>
      <c r="AY560" s="11">
        <f t="shared" si="197"/>
        <v>83161.990000000005</v>
      </c>
      <c r="AZ560" s="11">
        <f t="shared" si="217"/>
        <v>5.2060202022582672E-2</v>
      </c>
      <c r="BA560" s="11" t="str">
        <f t="shared" si="199"/>
        <v>N705231 15</v>
      </c>
      <c r="BB560" s="11">
        <f>IFERROR(IF(AW560="","",VLOOKUP(AW560,SUSS!R:S,2,FALSE)),AY560*SUSS!$M$2)</f>
        <v>9979.4387999999999</v>
      </c>
      <c r="BC560" s="11">
        <f t="shared" si="198"/>
        <v>519.53160000000003</v>
      </c>
    </row>
    <row r="561" spans="14:55" ht="15.75" thickBot="1">
      <c r="N561" s="3" t="s">
        <v>137</v>
      </c>
      <c r="O561" s="82">
        <v>15</v>
      </c>
      <c r="P561" s="85">
        <v>2473.35</v>
      </c>
      <c r="Q561" s="83" t="s">
        <v>13</v>
      </c>
      <c r="R561" s="83" t="s">
        <v>10</v>
      </c>
      <c r="S561" s="83" t="s">
        <v>10</v>
      </c>
      <c r="T561" s="82" t="s">
        <v>39</v>
      </c>
      <c r="U561" s="82" t="s">
        <v>21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137</v>
      </c>
      <c r="O562" s="82">
        <v>16</v>
      </c>
      <c r="P562" s="86">
        <v>14.88</v>
      </c>
      <c r="Q562" s="83" t="s">
        <v>37</v>
      </c>
      <c r="R562" s="83" t="s">
        <v>10</v>
      </c>
      <c r="S562" s="83" t="s">
        <v>10</v>
      </c>
      <c r="T562" s="82" t="s">
        <v>100</v>
      </c>
      <c r="U562" s="82" t="s">
        <v>21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137</v>
      </c>
      <c r="O563" s="82">
        <v>16</v>
      </c>
      <c r="P563" s="85">
        <v>4329.43</v>
      </c>
      <c r="Q563" s="83" t="s">
        <v>14</v>
      </c>
      <c r="R563" s="83" t="s">
        <v>10</v>
      </c>
      <c r="S563" s="83" t="s">
        <v>10</v>
      </c>
      <c r="T563" s="82" t="s">
        <v>38</v>
      </c>
      <c r="U563" s="82" t="s">
        <v>21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N705231</v>
      </c>
      <c r="AU563" s="11">
        <f t="shared" si="213"/>
        <v>16</v>
      </c>
      <c r="AV563" s="11">
        <f t="shared" si="214"/>
        <v>4329.43</v>
      </c>
      <c r="AW563" s="11" t="str">
        <f t="shared" si="215"/>
        <v>2019/6</v>
      </c>
      <c r="AX563" s="11" t="str">
        <f t="shared" si="216"/>
        <v>2019/6 Contribuciones Seg. Social</v>
      </c>
      <c r="AY563" s="11">
        <f t="shared" si="197"/>
        <v>83161.990000000005</v>
      </c>
      <c r="AZ563" s="11">
        <f t="shared" si="217"/>
        <v>5.2060202022582672E-2</v>
      </c>
      <c r="BA563" s="11" t="str">
        <f t="shared" si="199"/>
        <v>N705231 16</v>
      </c>
      <c r="BB563" s="11">
        <f>IFERROR(IF(AW563="","",VLOOKUP(AW563,SUSS!R:S,2,FALSE)),AY563*SUSS!$M$2)</f>
        <v>9979.4387999999999</v>
      </c>
      <c r="BC563" s="11">
        <f t="shared" si="198"/>
        <v>519.53160000000003</v>
      </c>
    </row>
    <row r="564" spans="14:55" ht="15.75" thickBot="1">
      <c r="N564" s="3" t="s">
        <v>137</v>
      </c>
      <c r="O564" s="82">
        <v>16</v>
      </c>
      <c r="P564" s="85">
        <v>2473.35</v>
      </c>
      <c r="Q564" s="83" t="s">
        <v>13</v>
      </c>
      <c r="R564" s="83" t="s">
        <v>10</v>
      </c>
      <c r="S564" s="83" t="s">
        <v>10</v>
      </c>
      <c r="T564" s="82" t="s">
        <v>39</v>
      </c>
      <c r="U564" s="82" t="s">
        <v>21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137</v>
      </c>
      <c r="O565" s="82">
        <v>17</v>
      </c>
      <c r="P565" s="86">
        <v>14.88</v>
      </c>
      <c r="Q565" s="83" t="s">
        <v>37</v>
      </c>
      <c r="R565" s="83" t="s">
        <v>10</v>
      </c>
      <c r="S565" s="83" t="s">
        <v>10</v>
      </c>
      <c r="T565" s="82" t="s">
        <v>100</v>
      </c>
      <c r="U565" s="82" t="s">
        <v>21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137</v>
      </c>
      <c r="O566" s="82">
        <v>17</v>
      </c>
      <c r="P566" s="85">
        <v>4329.43</v>
      </c>
      <c r="Q566" s="83" t="s">
        <v>14</v>
      </c>
      <c r="R566" s="83" t="s">
        <v>10</v>
      </c>
      <c r="S566" s="83" t="s">
        <v>10</v>
      </c>
      <c r="T566" s="82" t="s">
        <v>38</v>
      </c>
      <c r="U566" s="82" t="s">
        <v>21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N705231</v>
      </c>
      <c r="AU566" s="11">
        <f t="shared" si="213"/>
        <v>17</v>
      </c>
      <c r="AV566" s="11">
        <f t="shared" si="214"/>
        <v>4329.43</v>
      </c>
      <c r="AW566" s="11" t="str">
        <f t="shared" si="215"/>
        <v>2019/6</v>
      </c>
      <c r="AX566" s="11" t="str">
        <f t="shared" si="216"/>
        <v>2019/6 Contribuciones Seg. Social</v>
      </c>
      <c r="AY566" s="11">
        <f t="shared" si="197"/>
        <v>83161.990000000005</v>
      </c>
      <c r="AZ566" s="11">
        <f t="shared" si="217"/>
        <v>5.2060202022582672E-2</v>
      </c>
      <c r="BA566" s="11" t="str">
        <f t="shared" si="199"/>
        <v>N705231 17</v>
      </c>
      <c r="BB566" s="11">
        <f>IFERROR(IF(AW566="","",VLOOKUP(AW566,SUSS!R:S,2,FALSE)),AY566*SUSS!$M$2)</f>
        <v>9979.4387999999999</v>
      </c>
      <c r="BC566" s="11">
        <f t="shared" si="198"/>
        <v>519.53160000000003</v>
      </c>
    </row>
    <row r="567" spans="14:55" ht="15.75" thickBot="1">
      <c r="N567" s="3" t="s">
        <v>137</v>
      </c>
      <c r="O567" s="82">
        <v>17</v>
      </c>
      <c r="P567" s="85">
        <v>2473.35</v>
      </c>
      <c r="Q567" s="83" t="s">
        <v>13</v>
      </c>
      <c r="R567" s="83" t="s">
        <v>10</v>
      </c>
      <c r="S567" s="83" t="s">
        <v>10</v>
      </c>
      <c r="T567" s="82" t="s">
        <v>39</v>
      </c>
      <c r="U567" s="82" t="s">
        <v>21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/>
      </c>
      <c r="AU567" s="11" t="str">
        <f t="shared" si="213"/>
        <v/>
      </c>
      <c r="AV567" s="11" t="str">
        <f t="shared" si="214"/>
        <v/>
      </c>
      <c r="AW567" s="11" t="str">
        <f t="shared" si="215"/>
        <v/>
      </c>
      <c r="AX567" s="11" t="str">
        <f t="shared" si="216"/>
        <v/>
      </c>
      <c r="AY567" s="11" t="str">
        <f t="shared" si="197"/>
        <v/>
      </c>
      <c r="AZ567" s="11" t="str">
        <f t="shared" si="217"/>
        <v/>
      </c>
      <c r="BA567" s="11" t="str">
        <f t="shared" si="199"/>
        <v xml:space="preserve"> </v>
      </c>
      <c r="BB567" s="11" t="str">
        <f>IFERROR(IF(AW567="","",VLOOKUP(AW567,SUSS!R:S,2,FALSE)),AY567*SUSS!$M$2)</f>
        <v/>
      </c>
      <c r="BC567" s="11" t="str">
        <f t="shared" si="198"/>
        <v/>
      </c>
    </row>
    <row r="568" spans="14:55" ht="15.75" thickBot="1">
      <c r="N568" s="3" t="s">
        <v>137</v>
      </c>
      <c r="O568" s="82">
        <v>18</v>
      </c>
      <c r="P568" s="86">
        <v>14.88</v>
      </c>
      <c r="Q568" s="83" t="s">
        <v>37</v>
      </c>
      <c r="R568" s="83" t="s">
        <v>10</v>
      </c>
      <c r="S568" s="83" t="s">
        <v>10</v>
      </c>
      <c r="T568" s="82" t="s">
        <v>100</v>
      </c>
      <c r="U568" s="82" t="s">
        <v>21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137</v>
      </c>
      <c r="O569" s="82">
        <v>18</v>
      </c>
      <c r="P569" s="85">
        <v>4329.43</v>
      </c>
      <c r="Q569" s="83" t="s">
        <v>14</v>
      </c>
      <c r="R569" s="83" t="s">
        <v>10</v>
      </c>
      <c r="S569" s="83" t="s">
        <v>10</v>
      </c>
      <c r="T569" s="82" t="s">
        <v>38</v>
      </c>
      <c r="U569" s="82" t="s">
        <v>21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N705231</v>
      </c>
      <c r="AU569" s="11">
        <f t="shared" si="213"/>
        <v>18</v>
      </c>
      <c r="AV569" s="11">
        <f t="shared" si="214"/>
        <v>4329.43</v>
      </c>
      <c r="AW569" s="11" t="str">
        <f t="shared" si="215"/>
        <v>2019/6</v>
      </c>
      <c r="AX569" s="11" t="str">
        <f t="shared" si="216"/>
        <v>2019/6 Contribuciones Seg. Social</v>
      </c>
      <c r="AY569" s="11">
        <f t="shared" si="197"/>
        <v>83161.990000000005</v>
      </c>
      <c r="AZ569" s="11">
        <f t="shared" si="217"/>
        <v>5.2060202022582672E-2</v>
      </c>
      <c r="BA569" s="11" t="str">
        <f t="shared" si="199"/>
        <v>N705231 18</v>
      </c>
      <c r="BB569" s="11">
        <f>IFERROR(IF(AW569="","",VLOOKUP(AW569,SUSS!R:S,2,FALSE)),AY569*SUSS!$M$2)</f>
        <v>9979.4387999999999</v>
      </c>
      <c r="BC569" s="11">
        <f t="shared" si="198"/>
        <v>519.53160000000003</v>
      </c>
    </row>
    <row r="570" spans="14:55" ht="15.75" thickBot="1">
      <c r="N570" s="3" t="s">
        <v>137</v>
      </c>
      <c r="O570" s="82">
        <v>18</v>
      </c>
      <c r="P570" s="85">
        <v>2473.35</v>
      </c>
      <c r="Q570" s="83" t="s">
        <v>13</v>
      </c>
      <c r="R570" s="83" t="s">
        <v>10</v>
      </c>
      <c r="S570" s="83" t="s">
        <v>10</v>
      </c>
      <c r="T570" s="82" t="s">
        <v>39</v>
      </c>
      <c r="U570" s="82" t="s">
        <v>21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137</v>
      </c>
      <c r="O571" s="82">
        <v>19</v>
      </c>
      <c r="P571" s="86">
        <v>14.88</v>
      </c>
      <c r="Q571" s="83" t="s">
        <v>37</v>
      </c>
      <c r="R571" s="83" t="s">
        <v>10</v>
      </c>
      <c r="S571" s="83" t="s">
        <v>10</v>
      </c>
      <c r="T571" s="82" t="s">
        <v>100</v>
      </c>
      <c r="U571" s="82" t="s">
        <v>21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/>
      </c>
      <c r="AU571" s="11" t="str">
        <f t="shared" si="213"/>
        <v/>
      </c>
      <c r="AV571" s="11" t="str">
        <f t="shared" si="214"/>
        <v/>
      </c>
      <c r="AW571" s="11" t="str">
        <f t="shared" si="215"/>
        <v/>
      </c>
      <c r="AX571" s="11" t="str">
        <f t="shared" si="216"/>
        <v/>
      </c>
      <c r="AY571" s="11" t="str">
        <f t="shared" si="197"/>
        <v/>
      </c>
      <c r="AZ571" s="11" t="str">
        <f t="shared" si="217"/>
        <v/>
      </c>
      <c r="BA571" s="11" t="str">
        <f t="shared" si="199"/>
        <v xml:space="preserve"> </v>
      </c>
      <c r="BB571" s="11" t="str">
        <f>IFERROR(IF(AW571="","",VLOOKUP(AW571,SUSS!R:S,2,FALSE)),AY571*SUSS!$M$2)</f>
        <v/>
      </c>
      <c r="BC571" s="11" t="str">
        <f t="shared" si="198"/>
        <v/>
      </c>
    </row>
    <row r="572" spans="14:55" ht="15.75" thickBot="1">
      <c r="N572" s="3" t="s">
        <v>137</v>
      </c>
      <c r="O572" s="82">
        <v>19</v>
      </c>
      <c r="P572" s="85">
        <v>4329.43</v>
      </c>
      <c r="Q572" s="83" t="s">
        <v>14</v>
      </c>
      <c r="R572" s="83" t="s">
        <v>10</v>
      </c>
      <c r="S572" s="83" t="s">
        <v>10</v>
      </c>
      <c r="T572" s="82" t="s">
        <v>38</v>
      </c>
      <c r="U572" s="82" t="s">
        <v>21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>N705231</v>
      </c>
      <c r="AU572" s="11">
        <f t="shared" si="213"/>
        <v>19</v>
      </c>
      <c r="AV572" s="11">
        <f t="shared" si="214"/>
        <v>4329.43</v>
      </c>
      <c r="AW572" s="11" t="str">
        <f t="shared" si="215"/>
        <v>2019/6</v>
      </c>
      <c r="AX572" s="11" t="str">
        <f t="shared" si="216"/>
        <v>2019/6 Contribuciones Seg. Social</v>
      </c>
      <c r="AY572" s="11">
        <f t="shared" si="197"/>
        <v>83161.990000000005</v>
      </c>
      <c r="AZ572" s="11">
        <f t="shared" si="217"/>
        <v>5.2060202022582672E-2</v>
      </c>
      <c r="BA572" s="11" t="str">
        <f t="shared" si="199"/>
        <v>N705231 19</v>
      </c>
      <c r="BB572" s="11">
        <f>IFERROR(IF(AW572="","",VLOOKUP(AW572,SUSS!R:S,2,FALSE)),AY572*SUSS!$M$2)</f>
        <v>9979.4387999999999</v>
      </c>
      <c r="BC572" s="11">
        <f t="shared" si="198"/>
        <v>519.53160000000003</v>
      </c>
    </row>
    <row r="573" spans="14:55" ht="15.75" thickBot="1">
      <c r="N573" s="3" t="s">
        <v>137</v>
      </c>
      <c r="O573" s="82">
        <v>19</v>
      </c>
      <c r="P573" s="85">
        <v>2473.35</v>
      </c>
      <c r="Q573" s="83" t="s">
        <v>13</v>
      </c>
      <c r="R573" s="83" t="s">
        <v>10</v>
      </c>
      <c r="S573" s="83" t="s">
        <v>10</v>
      </c>
      <c r="T573" s="82" t="s">
        <v>39</v>
      </c>
      <c r="U573" s="82" t="s">
        <v>21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137</v>
      </c>
      <c r="O574" s="82">
        <v>20</v>
      </c>
      <c r="P574" s="86">
        <v>14.88</v>
      </c>
      <c r="Q574" s="83" t="s">
        <v>37</v>
      </c>
      <c r="R574" s="83" t="s">
        <v>10</v>
      </c>
      <c r="S574" s="83" t="s">
        <v>10</v>
      </c>
      <c r="T574" s="82" t="s">
        <v>100</v>
      </c>
      <c r="U574" s="82" t="s">
        <v>21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137</v>
      </c>
      <c r="O575" s="82">
        <v>20</v>
      </c>
      <c r="P575" s="85">
        <v>4329.43</v>
      </c>
      <c r="Q575" s="83" t="s">
        <v>14</v>
      </c>
      <c r="R575" s="83" t="s">
        <v>10</v>
      </c>
      <c r="S575" s="83" t="s">
        <v>10</v>
      </c>
      <c r="T575" s="82" t="s">
        <v>38</v>
      </c>
      <c r="U575" s="82" t="s">
        <v>21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N705231</v>
      </c>
      <c r="AU575" s="11">
        <f t="shared" si="213"/>
        <v>20</v>
      </c>
      <c r="AV575" s="11">
        <f t="shared" si="214"/>
        <v>4329.43</v>
      </c>
      <c r="AW575" s="11" t="str">
        <f t="shared" si="215"/>
        <v>2019/6</v>
      </c>
      <c r="AX575" s="11" t="str">
        <f t="shared" si="216"/>
        <v>2019/6 Contribuciones Seg. Social</v>
      </c>
      <c r="AY575" s="11">
        <f t="shared" si="197"/>
        <v>83161.990000000005</v>
      </c>
      <c r="AZ575" s="11">
        <f t="shared" si="217"/>
        <v>5.2060202022582672E-2</v>
      </c>
      <c r="BA575" s="11" t="str">
        <f t="shared" si="199"/>
        <v>N705231 20</v>
      </c>
      <c r="BB575" s="11">
        <f>IFERROR(IF(AW575="","",VLOOKUP(AW575,SUSS!R:S,2,FALSE)),AY575*SUSS!$M$2)</f>
        <v>9979.4387999999999</v>
      </c>
      <c r="BC575" s="11">
        <f t="shared" si="198"/>
        <v>519.53160000000003</v>
      </c>
    </row>
    <row r="576" spans="14:55" ht="15.75" thickBot="1">
      <c r="N576" s="3" t="s">
        <v>137</v>
      </c>
      <c r="O576" s="82">
        <v>20</v>
      </c>
      <c r="P576" s="85">
        <v>2473.35</v>
      </c>
      <c r="Q576" s="83" t="s">
        <v>13</v>
      </c>
      <c r="R576" s="83" t="s">
        <v>10</v>
      </c>
      <c r="S576" s="83" t="s">
        <v>10</v>
      </c>
      <c r="T576" s="82" t="s">
        <v>39</v>
      </c>
      <c r="U576" s="82" t="s">
        <v>21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137</v>
      </c>
      <c r="O577" s="82">
        <v>21</v>
      </c>
      <c r="P577" s="86">
        <v>14.88</v>
      </c>
      <c r="Q577" s="83" t="s">
        <v>37</v>
      </c>
      <c r="R577" s="83" t="s">
        <v>10</v>
      </c>
      <c r="S577" s="83" t="s">
        <v>10</v>
      </c>
      <c r="T577" s="82" t="s">
        <v>100</v>
      </c>
      <c r="U577" s="82" t="s">
        <v>21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137</v>
      </c>
      <c r="O578" s="82">
        <v>21</v>
      </c>
      <c r="P578" s="85">
        <v>1323</v>
      </c>
      <c r="Q578" s="83" t="s">
        <v>14</v>
      </c>
      <c r="R578" s="83" t="s">
        <v>10</v>
      </c>
      <c r="S578" s="83" t="s">
        <v>10</v>
      </c>
      <c r="T578" s="82" t="s">
        <v>38</v>
      </c>
      <c r="U578" s="82" t="s">
        <v>21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>N705231</v>
      </c>
      <c r="AU578" s="11">
        <f t="shared" si="213"/>
        <v>21</v>
      </c>
      <c r="AV578" s="11">
        <f t="shared" si="214"/>
        <v>1323</v>
      </c>
      <c r="AW578" s="11" t="str">
        <f t="shared" si="215"/>
        <v>2019/6</v>
      </c>
      <c r="AX578" s="11" t="str">
        <f t="shared" si="216"/>
        <v>2019/6 Contribuciones Seg. Social</v>
      </c>
      <c r="AY578" s="11">
        <f t="shared" si="197"/>
        <v>83161.990000000005</v>
      </c>
      <c r="AZ578" s="11">
        <f t="shared" si="217"/>
        <v>1.5908710217251897E-2</v>
      </c>
      <c r="BA578" s="11" t="str">
        <f t="shared" si="199"/>
        <v>N705231 21</v>
      </c>
      <c r="BB578" s="11">
        <f>IFERROR(IF(AW578="","",VLOOKUP(AW578,SUSS!R:S,2,FALSE)),AY578*SUSS!$M$2)</f>
        <v>9979.4387999999999</v>
      </c>
      <c r="BC578" s="11">
        <f t="shared" si="198"/>
        <v>158.76</v>
      </c>
    </row>
    <row r="579" spans="14:55" ht="15.75" thickBot="1">
      <c r="N579" s="3" t="s">
        <v>137</v>
      </c>
      <c r="O579" s="82">
        <v>21</v>
      </c>
      <c r="P579" s="85">
        <v>3006.43</v>
      </c>
      <c r="Q579" s="83" t="s">
        <v>14</v>
      </c>
      <c r="R579" s="83" t="s">
        <v>10</v>
      </c>
      <c r="S579" s="83" t="s">
        <v>11</v>
      </c>
      <c r="T579" s="82" t="s">
        <v>38</v>
      </c>
      <c r="U579" s="82" t="s">
        <v>21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N705231</v>
      </c>
      <c r="AU579" s="11">
        <f t="shared" si="213"/>
        <v>21</v>
      </c>
      <c r="AV579" s="11">
        <f t="shared" si="214"/>
        <v>3006.43</v>
      </c>
      <c r="AW579" s="11" t="str">
        <f t="shared" si="215"/>
        <v>2019/6</v>
      </c>
      <c r="AX579" s="11" t="str">
        <f t="shared" si="216"/>
        <v>2019/6 Contribuciones Seg. Social</v>
      </c>
      <c r="AY579" s="11">
        <f t="shared" si="197"/>
        <v>83161.990000000005</v>
      </c>
      <c r="AZ579" s="11">
        <f t="shared" si="217"/>
        <v>3.6151491805330775E-2</v>
      </c>
      <c r="BA579" s="11" t="str">
        <f t="shared" si="199"/>
        <v>N705231 21</v>
      </c>
      <c r="BB579" s="11">
        <f>IFERROR(IF(AW579="","",VLOOKUP(AW579,SUSS!R:S,2,FALSE)),AY579*SUSS!$M$2)</f>
        <v>9979.4387999999999</v>
      </c>
      <c r="BC579" s="11">
        <f t="shared" si="198"/>
        <v>360.77159999999998</v>
      </c>
    </row>
    <row r="580" spans="14:55" ht="15.75" thickBot="1">
      <c r="N580" s="3" t="s">
        <v>137</v>
      </c>
      <c r="O580" s="82">
        <v>21</v>
      </c>
      <c r="P580" s="85">
        <v>2473.35</v>
      </c>
      <c r="Q580" s="83" t="s">
        <v>13</v>
      </c>
      <c r="R580" s="83" t="s">
        <v>10</v>
      </c>
      <c r="S580" s="83" t="s">
        <v>10</v>
      </c>
      <c r="T580" s="82" t="s">
        <v>39</v>
      </c>
      <c r="U580" s="82" t="s">
        <v>21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137</v>
      </c>
      <c r="O581" s="82">
        <v>22</v>
      </c>
      <c r="P581" s="86">
        <v>14.88</v>
      </c>
      <c r="Q581" s="83" t="s">
        <v>37</v>
      </c>
      <c r="R581" s="83" t="s">
        <v>10</v>
      </c>
      <c r="S581" s="83" t="s">
        <v>10</v>
      </c>
      <c r="T581" s="82" t="s">
        <v>100</v>
      </c>
      <c r="U581" s="82" t="s">
        <v>21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137</v>
      </c>
      <c r="O582" s="82">
        <v>22</v>
      </c>
      <c r="P582" s="85">
        <v>4329.43</v>
      </c>
      <c r="Q582" s="83" t="s">
        <v>14</v>
      </c>
      <c r="R582" s="83" t="s">
        <v>10</v>
      </c>
      <c r="S582" s="83" t="s">
        <v>11</v>
      </c>
      <c r="T582" s="82" t="s">
        <v>38</v>
      </c>
      <c r="U582" s="82" t="s">
        <v>21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>N705231</v>
      </c>
      <c r="AU582" s="11">
        <f t="shared" si="213"/>
        <v>22</v>
      </c>
      <c r="AV582" s="11">
        <f t="shared" si="214"/>
        <v>4329.43</v>
      </c>
      <c r="AW582" s="11" t="str">
        <f t="shared" si="215"/>
        <v>2019/6</v>
      </c>
      <c r="AX582" s="11" t="str">
        <f t="shared" si="216"/>
        <v>2019/6 Contribuciones Seg. Social</v>
      </c>
      <c r="AY582" s="11">
        <f t="shared" si="218"/>
        <v>83161.990000000005</v>
      </c>
      <c r="AZ582" s="11">
        <f t="shared" si="217"/>
        <v>5.2060202022582672E-2</v>
      </c>
      <c r="BA582" s="11" t="str">
        <f t="shared" si="199"/>
        <v>N705231 22</v>
      </c>
      <c r="BB582" s="11">
        <f>IFERROR(IF(AW582="","",VLOOKUP(AW582,SUSS!R:S,2,FALSE)),AY582*SUSS!$M$2)</f>
        <v>9979.4387999999999</v>
      </c>
      <c r="BC582" s="11">
        <f t="shared" si="219"/>
        <v>519.53160000000003</v>
      </c>
    </row>
    <row r="583" spans="14:55" ht="15.75" thickBot="1">
      <c r="N583" s="3" t="s">
        <v>137</v>
      </c>
      <c r="O583" s="82">
        <v>22</v>
      </c>
      <c r="P583" s="85">
        <v>2473.35</v>
      </c>
      <c r="Q583" s="83" t="s">
        <v>13</v>
      </c>
      <c r="R583" s="83" t="s">
        <v>10</v>
      </c>
      <c r="S583" s="83" t="s">
        <v>10</v>
      </c>
      <c r="T583" s="82" t="s">
        <v>39</v>
      </c>
      <c r="U583" s="82" t="s">
        <v>21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137</v>
      </c>
      <c r="O584" s="82">
        <v>23</v>
      </c>
      <c r="P584" s="86">
        <v>14.88</v>
      </c>
      <c r="Q584" s="83" t="s">
        <v>37</v>
      </c>
      <c r="R584" s="83" t="s">
        <v>10</v>
      </c>
      <c r="S584" s="83" t="s">
        <v>10</v>
      </c>
      <c r="T584" s="82" t="s">
        <v>100</v>
      </c>
      <c r="U584" s="82" t="s">
        <v>21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4:55" ht="15.75" thickBot="1">
      <c r="N585" s="3" t="s">
        <v>137</v>
      </c>
      <c r="O585" s="82">
        <v>23</v>
      </c>
      <c r="P585" s="85">
        <v>1455.3</v>
      </c>
      <c r="Q585" s="83" t="s">
        <v>14</v>
      </c>
      <c r="R585" s="83" t="s">
        <v>10</v>
      </c>
      <c r="S585" s="83" t="s">
        <v>11</v>
      </c>
      <c r="T585" s="82" t="s">
        <v>38</v>
      </c>
      <c r="U585" s="82" t="s">
        <v>21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>N705231</v>
      </c>
      <c r="AU585" s="11">
        <f t="shared" si="213"/>
        <v>23</v>
      </c>
      <c r="AV585" s="11">
        <f t="shared" si="214"/>
        <v>1455.3</v>
      </c>
      <c r="AW585" s="11" t="str">
        <f t="shared" si="215"/>
        <v>2019/6</v>
      </c>
      <c r="AX585" s="11" t="str">
        <f t="shared" si="216"/>
        <v>2019/6 Contribuciones Seg. Social</v>
      </c>
      <c r="AY585" s="11">
        <f t="shared" si="218"/>
        <v>83161.990000000005</v>
      </c>
      <c r="AZ585" s="11">
        <f t="shared" si="217"/>
        <v>1.7499581238977085E-2</v>
      </c>
      <c r="BA585" s="11" t="str">
        <f t="shared" si="220"/>
        <v>N705231 23</v>
      </c>
      <c r="BB585" s="11">
        <f>IFERROR(IF(AW585="","",VLOOKUP(AW585,SUSS!R:S,2,FALSE)),AY585*SUSS!$M$2)</f>
        <v>9979.4387999999999</v>
      </c>
      <c r="BC585" s="11">
        <f t="shared" si="219"/>
        <v>174.636</v>
      </c>
    </row>
    <row r="586" spans="14:55" ht="15.75" thickBot="1">
      <c r="N586" s="3" t="s">
        <v>137</v>
      </c>
      <c r="O586" s="82">
        <v>23</v>
      </c>
      <c r="P586" s="85">
        <v>2874.13</v>
      </c>
      <c r="Q586" s="83" t="s">
        <v>14</v>
      </c>
      <c r="R586" s="83" t="s">
        <v>10</v>
      </c>
      <c r="S586" s="83" t="s">
        <v>10</v>
      </c>
      <c r="T586" s="82" t="s">
        <v>39</v>
      </c>
      <c r="U586" s="82" t="s">
        <v>21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>N705231</v>
      </c>
      <c r="AU586" s="11">
        <f t="shared" si="213"/>
        <v>23</v>
      </c>
      <c r="AV586" s="11">
        <f t="shared" si="214"/>
        <v>2874.13</v>
      </c>
      <c r="AW586" s="11" t="str">
        <f t="shared" si="215"/>
        <v>2019/7</v>
      </c>
      <c r="AX586" s="11" t="str">
        <f t="shared" si="216"/>
        <v>2019/7 Contribuciones Seg. Social</v>
      </c>
      <c r="AY586" s="11">
        <f t="shared" si="218"/>
        <v>148239.01</v>
      </c>
      <c r="AZ586" s="11">
        <f t="shared" si="217"/>
        <v>1.9388486202113735E-2</v>
      </c>
      <c r="BA586" s="11" t="str">
        <f t="shared" si="220"/>
        <v>N705231 23</v>
      </c>
      <c r="BB586" s="11">
        <f>IFERROR(IF(AW586="","",VLOOKUP(AW586,SUSS!R:S,2,FALSE)),AY586*SUSS!$M$2)</f>
        <v>17788.681199999999</v>
      </c>
      <c r="BC586" s="11">
        <f t="shared" si="219"/>
        <v>344.8956</v>
      </c>
    </row>
    <row r="587" spans="14:55" ht="15.75" thickBot="1">
      <c r="N587" s="3" t="s">
        <v>137</v>
      </c>
      <c r="O587" s="82">
        <v>23</v>
      </c>
      <c r="P587" s="85">
        <v>2473.35</v>
      </c>
      <c r="Q587" s="83" t="s">
        <v>13</v>
      </c>
      <c r="R587" s="83" t="s">
        <v>10</v>
      </c>
      <c r="S587" s="83" t="s">
        <v>10</v>
      </c>
      <c r="T587" s="82" t="s">
        <v>39</v>
      </c>
      <c r="U587" s="82" t="s">
        <v>21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137</v>
      </c>
      <c r="O588" s="82">
        <v>24</v>
      </c>
      <c r="P588" s="86">
        <v>14.88</v>
      </c>
      <c r="Q588" s="83" t="s">
        <v>37</v>
      </c>
      <c r="R588" s="83" t="s">
        <v>10</v>
      </c>
      <c r="S588" s="83" t="s">
        <v>10</v>
      </c>
      <c r="T588" s="82" t="s">
        <v>100</v>
      </c>
      <c r="U588" s="82" t="s">
        <v>21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4:55" ht="15.75" thickBot="1">
      <c r="N589" s="3" t="s">
        <v>137</v>
      </c>
      <c r="O589" s="82">
        <v>24</v>
      </c>
      <c r="P589" s="85">
        <v>4329.43</v>
      </c>
      <c r="Q589" s="83" t="s">
        <v>14</v>
      </c>
      <c r="R589" s="83" t="s">
        <v>10</v>
      </c>
      <c r="S589" s="83" t="s">
        <v>10</v>
      </c>
      <c r="T589" s="82" t="s">
        <v>39</v>
      </c>
      <c r="U589" s="82" t="s">
        <v>21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>N705231</v>
      </c>
      <c r="AU589" s="11">
        <f t="shared" si="213"/>
        <v>24</v>
      </c>
      <c r="AV589" s="11">
        <f t="shared" si="214"/>
        <v>4329.43</v>
      </c>
      <c r="AW589" s="11" t="str">
        <f t="shared" si="215"/>
        <v>2019/7</v>
      </c>
      <c r="AX589" s="11" t="str">
        <f t="shared" si="216"/>
        <v>2019/7 Contribuciones Seg. Social</v>
      </c>
      <c r="AY589" s="11">
        <f t="shared" si="218"/>
        <v>148239.01</v>
      </c>
      <c r="AZ589" s="11">
        <f t="shared" si="217"/>
        <v>2.9205740108491012E-2</v>
      </c>
      <c r="BA589" s="11" t="str">
        <f t="shared" si="220"/>
        <v>N705231 24</v>
      </c>
      <c r="BB589" s="11">
        <f>IFERROR(IF(AW589="","",VLOOKUP(AW589,SUSS!R:S,2,FALSE)),AY589*SUSS!$M$2)</f>
        <v>17788.681199999999</v>
      </c>
      <c r="BC589" s="11">
        <f t="shared" si="219"/>
        <v>519.53160000000003</v>
      </c>
    </row>
    <row r="590" spans="14:55" ht="15.75" thickBot="1">
      <c r="N590" s="3" t="s">
        <v>137</v>
      </c>
      <c r="O590" s="82">
        <v>24</v>
      </c>
      <c r="P590" s="85">
        <v>2473.35</v>
      </c>
      <c r="Q590" s="83" t="s">
        <v>13</v>
      </c>
      <c r="R590" s="83" t="s">
        <v>10</v>
      </c>
      <c r="S590" s="83" t="s">
        <v>10</v>
      </c>
      <c r="T590" s="82" t="s">
        <v>39</v>
      </c>
      <c r="U590" s="82" t="s">
        <v>21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137</v>
      </c>
      <c r="O591" s="82">
        <v>25</v>
      </c>
      <c r="P591" s="86">
        <v>14.88</v>
      </c>
      <c r="Q591" s="83" t="s">
        <v>37</v>
      </c>
      <c r="R591" s="83" t="s">
        <v>10</v>
      </c>
      <c r="S591" s="83" t="s">
        <v>10</v>
      </c>
      <c r="T591" s="82" t="s">
        <v>100</v>
      </c>
      <c r="U591" s="82" t="s">
        <v>21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137</v>
      </c>
      <c r="O592" s="82">
        <v>25</v>
      </c>
      <c r="P592" s="85">
        <v>4329.43</v>
      </c>
      <c r="Q592" s="83" t="s">
        <v>14</v>
      </c>
      <c r="R592" s="83" t="s">
        <v>10</v>
      </c>
      <c r="S592" s="83" t="s">
        <v>10</v>
      </c>
      <c r="T592" s="82" t="s">
        <v>39</v>
      </c>
      <c r="U592" s="82" t="s">
        <v>21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N705231</v>
      </c>
      <c r="AU592" s="11">
        <f t="shared" si="213"/>
        <v>25</v>
      </c>
      <c r="AV592" s="11">
        <f t="shared" si="214"/>
        <v>4329.43</v>
      </c>
      <c r="AW592" s="11" t="str">
        <f t="shared" si="215"/>
        <v>2019/7</v>
      </c>
      <c r="AX592" s="11" t="str">
        <f t="shared" si="216"/>
        <v>2019/7 Contribuciones Seg. Social</v>
      </c>
      <c r="AY592" s="11">
        <f t="shared" si="218"/>
        <v>148239.01</v>
      </c>
      <c r="AZ592" s="11">
        <f t="shared" si="217"/>
        <v>2.9205740108491012E-2</v>
      </c>
      <c r="BA592" s="11" t="str">
        <f t="shared" si="220"/>
        <v>N705231 25</v>
      </c>
      <c r="BB592" s="11">
        <f>IFERROR(IF(AW592="","",VLOOKUP(AW592,SUSS!R:S,2,FALSE)),AY592*SUSS!$M$2)</f>
        <v>17788.681199999999</v>
      </c>
      <c r="BC592" s="11">
        <f t="shared" si="219"/>
        <v>519.53160000000003</v>
      </c>
    </row>
    <row r="593" spans="14:55" ht="15.75" thickBot="1">
      <c r="N593" s="3" t="s">
        <v>137</v>
      </c>
      <c r="O593" s="82">
        <v>25</v>
      </c>
      <c r="P593" s="85">
        <v>2473.35</v>
      </c>
      <c r="Q593" s="83" t="s">
        <v>13</v>
      </c>
      <c r="R593" s="83" t="s">
        <v>10</v>
      </c>
      <c r="S593" s="83" t="s">
        <v>10</v>
      </c>
      <c r="T593" s="82" t="s">
        <v>39</v>
      </c>
      <c r="U593" s="82" t="s">
        <v>21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137</v>
      </c>
      <c r="O594" s="82">
        <v>26</v>
      </c>
      <c r="P594" s="86">
        <v>14.88</v>
      </c>
      <c r="Q594" s="83" t="s">
        <v>37</v>
      </c>
      <c r="R594" s="83" t="s">
        <v>10</v>
      </c>
      <c r="S594" s="83" t="s">
        <v>10</v>
      </c>
      <c r="T594" s="82" t="s">
        <v>100</v>
      </c>
      <c r="U594" s="82" t="s">
        <v>21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137</v>
      </c>
      <c r="O595" s="82">
        <v>26</v>
      </c>
      <c r="P595" s="85">
        <v>4329.43</v>
      </c>
      <c r="Q595" s="83" t="s">
        <v>14</v>
      </c>
      <c r="R595" s="83" t="s">
        <v>10</v>
      </c>
      <c r="S595" s="83" t="s">
        <v>10</v>
      </c>
      <c r="T595" s="82" t="s">
        <v>39</v>
      </c>
      <c r="U595" s="82" t="s">
        <v>21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N705231</v>
      </c>
      <c r="AU595" s="11">
        <f t="shared" si="213"/>
        <v>26</v>
      </c>
      <c r="AV595" s="11">
        <f t="shared" si="214"/>
        <v>4329.43</v>
      </c>
      <c r="AW595" s="11" t="str">
        <f t="shared" si="215"/>
        <v>2019/7</v>
      </c>
      <c r="AX595" s="11" t="str">
        <f t="shared" si="216"/>
        <v>2019/7 Contribuciones Seg. Social</v>
      </c>
      <c r="AY595" s="11">
        <f t="shared" si="218"/>
        <v>148239.01</v>
      </c>
      <c r="AZ595" s="11">
        <f t="shared" si="217"/>
        <v>2.9205740108491012E-2</v>
      </c>
      <c r="BA595" s="11" t="str">
        <f t="shared" si="220"/>
        <v>N705231 26</v>
      </c>
      <c r="BB595" s="11">
        <f>IFERROR(IF(AW595="","",VLOOKUP(AW595,SUSS!R:S,2,FALSE)),AY595*SUSS!$M$2)</f>
        <v>17788.681199999999</v>
      </c>
      <c r="BC595" s="11">
        <f t="shared" si="219"/>
        <v>519.53160000000003</v>
      </c>
    </row>
    <row r="596" spans="14:55" ht="15.75" thickBot="1">
      <c r="N596" s="3" t="s">
        <v>137</v>
      </c>
      <c r="O596" s="82">
        <v>26</v>
      </c>
      <c r="P596" s="85">
        <v>2473.35</v>
      </c>
      <c r="Q596" s="83" t="s">
        <v>13</v>
      </c>
      <c r="R596" s="83" t="s">
        <v>10</v>
      </c>
      <c r="S596" s="83" t="s">
        <v>10</v>
      </c>
      <c r="T596" s="82" t="s">
        <v>39</v>
      </c>
      <c r="U596" s="82" t="s">
        <v>21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/>
      </c>
      <c r="AU596" s="11" t="str">
        <f t="shared" si="213"/>
        <v/>
      </c>
      <c r="AV596" s="11" t="str">
        <f t="shared" si="214"/>
        <v/>
      </c>
      <c r="AW596" s="11" t="str">
        <f t="shared" si="215"/>
        <v/>
      </c>
      <c r="AX596" s="11" t="str">
        <f t="shared" si="216"/>
        <v/>
      </c>
      <c r="AY596" s="11" t="str">
        <f t="shared" si="218"/>
        <v/>
      </c>
      <c r="AZ596" s="11" t="str">
        <f t="shared" si="217"/>
        <v/>
      </c>
      <c r="BA596" s="11" t="str">
        <f t="shared" si="220"/>
        <v xml:space="preserve"> </v>
      </c>
      <c r="BB596" s="11" t="str">
        <f>IFERROR(IF(AW596="","",VLOOKUP(AW596,SUSS!R:S,2,FALSE)),AY596*SUSS!$M$2)</f>
        <v/>
      </c>
      <c r="BC596" s="11" t="str">
        <f t="shared" si="219"/>
        <v/>
      </c>
    </row>
    <row r="597" spans="14:55" ht="15.75" thickBot="1">
      <c r="N597" s="3" t="s">
        <v>137</v>
      </c>
      <c r="O597" s="82">
        <v>27</v>
      </c>
      <c r="P597" s="86">
        <v>14.88</v>
      </c>
      <c r="Q597" s="83" t="s">
        <v>37</v>
      </c>
      <c r="R597" s="83" t="s">
        <v>10</v>
      </c>
      <c r="S597" s="83" t="s">
        <v>10</v>
      </c>
      <c r="T597" s="82" t="s">
        <v>100</v>
      </c>
      <c r="U597" s="82" t="s">
        <v>21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137</v>
      </c>
      <c r="O598" s="82">
        <v>27</v>
      </c>
      <c r="P598" s="85">
        <v>4329.43</v>
      </c>
      <c r="Q598" s="83" t="s">
        <v>14</v>
      </c>
      <c r="R598" s="83" t="s">
        <v>10</v>
      </c>
      <c r="S598" s="83" t="s">
        <v>10</v>
      </c>
      <c r="T598" s="82" t="s">
        <v>39</v>
      </c>
      <c r="U598" s="82" t="s">
        <v>21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N705231</v>
      </c>
      <c r="AU598" s="11">
        <f t="shared" si="213"/>
        <v>27</v>
      </c>
      <c r="AV598" s="11">
        <f t="shared" si="214"/>
        <v>4329.43</v>
      </c>
      <c r="AW598" s="11" t="str">
        <f t="shared" si="215"/>
        <v>2019/7</v>
      </c>
      <c r="AX598" s="11" t="str">
        <f t="shared" si="216"/>
        <v>2019/7 Contribuciones Seg. Social</v>
      </c>
      <c r="AY598" s="11">
        <f t="shared" si="218"/>
        <v>148239.01</v>
      </c>
      <c r="AZ598" s="11">
        <f t="shared" si="217"/>
        <v>2.9205740108491012E-2</v>
      </c>
      <c r="BA598" s="11" t="str">
        <f t="shared" si="220"/>
        <v>N705231 27</v>
      </c>
      <c r="BB598" s="11">
        <f>IFERROR(IF(AW598="","",VLOOKUP(AW598,SUSS!R:S,2,FALSE)),AY598*SUSS!$M$2)</f>
        <v>17788.681199999999</v>
      </c>
      <c r="BC598" s="11">
        <f t="shared" si="219"/>
        <v>519.53160000000003</v>
      </c>
    </row>
    <row r="599" spans="14:55" ht="15.75" thickBot="1">
      <c r="N599" s="3" t="s">
        <v>137</v>
      </c>
      <c r="O599" s="82">
        <v>27</v>
      </c>
      <c r="P599" s="85">
        <v>2473.35</v>
      </c>
      <c r="Q599" s="83" t="s">
        <v>13</v>
      </c>
      <c r="R599" s="83" t="s">
        <v>10</v>
      </c>
      <c r="S599" s="83" t="s">
        <v>10</v>
      </c>
      <c r="T599" s="82" t="s">
        <v>39</v>
      </c>
      <c r="U599" s="82" t="s">
        <v>21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137</v>
      </c>
      <c r="O600" s="82">
        <v>28</v>
      </c>
      <c r="P600" s="86">
        <v>14.88</v>
      </c>
      <c r="Q600" s="83" t="s">
        <v>37</v>
      </c>
      <c r="R600" s="83" t="s">
        <v>10</v>
      </c>
      <c r="S600" s="83" t="s">
        <v>10</v>
      </c>
      <c r="T600" s="82" t="s">
        <v>100</v>
      </c>
      <c r="U600" s="82" t="s">
        <v>21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137</v>
      </c>
      <c r="O601" s="82">
        <v>28</v>
      </c>
      <c r="P601" s="85">
        <v>4329.43</v>
      </c>
      <c r="Q601" s="83" t="s">
        <v>14</v>
      </c>
      <c r="R601" s="83" t="s">
        <v>10</v>
      </c>
      <c r="S601" s="83" t="s">
        <v>10</v>
      </c>
      <c r="T601" s="82" t="s">
        <v>39</v>
      </c>
      <c r="U601" s="82" t="s">
        <v>21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N705231</v>
      </c>
      <c r="AU601" s="11">
        <f t="shared" si="213"/>
        <v>28</v>
      </c>
      <c r="AV601" s="11">
        <f t="shared" si="214"/>
        <v>4329.43</v>
      </c>
      <c r="AW601" s="11" t="str">
        <f t="shared" si="215"/>
        <v>2019/7</v>
      </c>
      <c r="AX601" s="11" t="str">
        <f t="shared" si="216"/>
        <v>2019/7 Contribuciones Seg. Social</v>
      </c>
      <c r="AY601" s="11">
        <f t="shared" si="218"/>
        <v>148239.01</v>
      </c>
      <c r="AZ601" s="11">
        <f t="shared" si="217"/>
        <v>2.9205740108491012E-2</v>
      </c>
      <c r="BA601" s="11" t="str">
        <f t="shared" si="220"/>
        <v>N705231 28</v>
      </c>
      <c r="BB601" s="11">
        <f>IFERROR(IF(AW601="","",VLOOKUP(AW601,SUSS!R:S,2,FALSE)),AY601*SUSS!$M$2)</f>
        <v>17788.681199999999</v>
      </c>
      <c r="BC601" s="11">
        <f t="shared" si="219"/>
        <v>519.53160000000003</v>
      </c>
    </row>
    <row r="602" spans="14:55" ht="15.75" thickBot="1">
      <c r="N602" s="3" t="s">
        <v>137</v>
      </c>
      <c r="O602" s="82">
        <v>28</v>
      </c>
      <c r="P602" s="85">
        <v>2473.35</v>
      </c>
      <c r="Q602" s="83" t="s">
        <v>13</v>
      </c>
      <c r="R602" s="83" t="s">
        <v>10</v>
      </c>
      <c r="S602" s="83" t="s">
        <v>10</v>
      </c>
      <c r="T602" s="82" t="s">
        <v>39</v>
      </c>
      <c r="U602" s="82" t="s">
        <v>21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137</v>
      </c>
      <c r="O603" s="82">
        <v>29</v>
      </c>
      <c r="P603" s="86">
        <v>14.88</v>
      </c>
      <c r="Q603" s="83" t="s">
        <v>37</v>
      </c>
      <c r="R603" s="83" t="s">
        <v>10</v>
      </c>
      <c r="S603" s="83" t="s">
        <v>10</v>
      </c>
      <c r="T603" s="82" t="s">
        <v>100</v>
      </c>
      <c r="U603" s="82" t="s">
        <v>21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137</v>
      </c>
      <c r="O604" s="82">
        <v>29</v>
      </c>
      <c r="P604" s="85">
        <v>4329.43</v>
      </c>
      <c r="Q604" s="83" t="s">
        <v>14</v>
      </c>
      <c r="R604" s="83" t="s">
        <v>10</v>
      </c>
      <c r="S604" s="83" t="s">
        <v>10</v>
      </c>
      <c r="T604" s="82" t="s">
        <v>39</v>
      </c>
      <c r="U604" s="82" t="s">
        <v>21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>N705231</v>
      </c>
      <c r="AU604" s="11">
        <f t="shared" si="213"/>
        <v>29</v>
      </c>
      <c r="AV604" s="11">
        <f t="shared" si="214"/>
        <v>4329.43</v>
      </c>
      <c r="AW604" s="11" t="str">
        <f t="shared" si="215"/>
        <v>2019/7</v>
      </c>
      <c r="AX604" s="11" t="str">
        <f t="shared" si="216"/>
        <v>2019/7 Contribuciones Seg. Social</v>
      </c>
      <c r="AY604" s="11">
        <f t="shared" si="218"/>
        <v>148239.01</v>
      </c>
      <c r="AZ604" s="11">
        <f t="shared" si="217"/>
        <v>2.9205740108491012E-2</v>
      </c>
      <c r="BA604" s="11" t="str">
        <f t="shared" si="220"/>
        <v>N705231 29</v>
      </c>
      <c r="BB604" s="11">
        <f>IFERROR(IF(AW604="","",VLOOKUP(AW604,SUSS!R:S,2,FALSE)),AY604*SUSS!$M$2)</f>
        <v>17788.681199999999</v>
      </c>
      <c r="BC604" s="11">
        <f t="shared" si="219"/>
        <v>519.53160000000003</v>
      </c>
    </row>
    <row r="605" spans="14:55" ht="15.75" thickBot="1">
      <c r="N605" s="3" t="s">
        <v>137</v>
      </c>
      <c r="O605" s="82">
        <v>29</v>
      </c>
      <c r="P605" s="85">
        <v>2473.35</v>
      </c>
      <c r="Q605" s="83" t="s">
        <v>13</v>
      </c>
      <c r="R605" s="83" t="s">
        <v>10</v>
      </c>
      <c r="S605" s="83" t="s">
        <v>10</v>
      </c>
      <c r="T605" s="82" t="s">
        <v>39</v>
      </c>
      <c r="U605" s="82" t="s">
        <v>21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137</v>
      </c>
      <c r="O606" s="82">
        <v>30</v>
      </c>
      <c r="P606" s="86">
        <v>14.88</v>
      </c>
      <c r="Q606" s="83" t="s">
        <v>37</v>
      </c>
      <c r="R606" s="83" t="s">
        <v>10</v>
      </c>
      <c r="S606" s="83" t="s">
        <v>10</v>
      </c>
      <c r="T606" s="82" t="s">
        <v>100</v>
      </c>
      <c r="U606" s="82" t="s">
        <v>21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137</v>
      </c>
      <c r="O607" s="82">
        <v>30</v>
      </c>
      <c r="P607" s="85">
        <v>4329.43</v>
      </c>
      <c r="Q607" s="83" t="s">
        <v>14</v>
      </c>
      <c r="R607" s="83" t="s">
        <v>10</v>
      </c>
      <c r="S607" s="83" t="s">
        <v>10</v>
      </c>
      <c r="T607" s="82" t="s">
        <v>39</v>
      </c>
      <c r="U607" s="82" t="s">
        <v>21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N705231</v>
      </c>
      <c r="AU607" s="11">
        <f t="shared" si="234"/>
        <v>30</v>
      </c>
      <c r="AV607" s="11">
        <f t="shared" si="235"/>
        <v>4329.43</v>
      </c>
      <c r="AW607" s="11" t="str">
        <f t="shared" si="236"/>
        <v>2019/7</v>
      </c>
      <c r="AX607" s="11" t="str">
        <f t="shared" si="237"/>
        <v>2019/7 Contribuciones Seg. Social</v>
      </c>
      <c r="AY607" s="11">
        <f t="shared" si="218"/>
        <v>148239.01</v>
      </c>
      <c r="AZ607" s="11">
        <f t="shared" si="238"/>
        <v>2.9205740108491012E-2</v>
      </c>
      <c r="BA607" s="11" t="str">
        <f t="shared" si="220"/>
        <v>N705231 30</v>
      </c>
      <c r="BB607" s="11">
        <f>IFERROR(IF(AW607="","",VLOOKUP(AW607,SUSS!R:S,2,FALSE)),AY607*SUSS!$M$2)</f>
        <v>17788.681199999999</v>
      </c>
      <c r="BC607" s="11">
        <f t="shared" si="219"/>
        <v>519.53160000000003</v>
      </c>
    </row>
    <row r="608" spans="14:55" ht="15.75" thickBot="1">
      <c r="N608" s="3" t="s">
        <v>137</v>
      </c>
      <c r="O608" s="82">
        <v>30</v>
      </c>
      <c r="P608" s="85">
        <v>2473.35</v>
      </c>
      <c r="Q608" s="83" t="s">
        <v>13</v>
      </c>
      <c r="R608" s="83" t="s">
        <v>10</v>
      </c>
      <c r="S608" s="83" t="s">
        <v>10</v>
      </c>
      <c r="T608" s="82" t="s">
        <v>39</v>
      </c>
      <c r="U608" s="82" t="s">
        <v>21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137</v>
      </c>
      <c r="O609" s="82">
        <v>31</v>
      </c>
      <c r="P609" s="86">
        <v>14.88</v>
      </c>
      <c r="Q609" s="83" t="s">
        <v>37</v>
      </c>
      <c r="R609" s="83" t="s">
        <v>10</v>
      </c>
      <c r="S609" s="83" t="s">
        <v>10</v>
      </c>
      <c r="T609" s="82" t="s">
        <v>100</v>
      </c>
      <c r="U609" s="82" t="s">
        <v>21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137</v>
      </c>
      <c r="O610" s="82">
        <v>31</v>
      </c>
      <c r="P610" s="85">
        <v>4329.43</v>
      </c>
      <c r="Q610" s="83" t="s">
        <v>14</v>
      </c>
      <c r="R610" s="83" t="s">
        <v>10</v>
      </c>
      <c r="S610" s="83" t="s">
        <v>10</v>
      </c>
      <c r="T610" s="82" t="s">
        <v>39</v>
      </c>
      <c r="U610" s="82" t="s">
        <v>21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>N705231</v>
      </c>
      <c r="AU610" s="11">
        <f t="shared" si="234"/>
        <v>31</v>
      </c>
      <c r="AV610" s="11">
        <f t="shared" si="235"/>
        <v>4329.43</v>
      </c>
      <c r="AW610" s="11" t="str">
        <f t="shared" si="236"/>
        <v>2019/7</v>
      </c>
      <c r="AX610" s="11" t="str">
        <f t="shared" si="237"/>
        <v>2019/7 Contribuciones Seg. Social</v>
      </c>
      <c r="AY610" s="11">
        <f t="shared" si="218"/>
        <v>148239.01</v>
      </c>
      <c r="AZ610" s="11">
        <f t="shared" si="238"/>
        <v>2.9205740108491012E-2</v>
      </c>
      <c r="BA610" s="11" t="str">
        <f t="shared" si="220"/>
        <v>N705231 31</v>
      </c>
      <c r="BB610" s="11">
        <f>IFERROR(IF(AW610="","",VLOOKUP(AW610,SUSS!R:S,2,FALSE)),AY610*SUSS!$M$2)</f>
        <v>17788.681199999999</v>
      </c>
      <c r="BC610" s="11">
        <f t="shared" si="219"/>
        <v>519.53160000000003</v>
      </c>
    </row>
    <row r="611" spans="14:55" ht="15.75" thickBot="1">
      <c r="N611" s="3" t="s">
        <v>137</v>
      </c>
      <c r="O611" s="82">
        <v>31</v>
      </c>
      <c r="P611" s="85">
        <v>2473.35</v>
      </c>
      <c r="Q611" s="83" t="s">
        <v>13</v>
      </c>
      <c r="R611" s="83" t="s">
        <v>10</v>
      </c>
      <c r="S611" s="83" t="s">
        <v>10</v>
      </c>
      <c r="T611" s="82" t="s">
        <v>39</v>
      </c>
      <c r="U611" s="82" t="s">
        <v>21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4:55" ht="15.75" thickBot="1">
      <c r="N612" s="3" t="s">
        <v>137</v>
      </c>
      <c r="O612" s="82">
        <v>32</v>
      </c>
      <c r="P612" s="86">
        <v>14.88</v>
      </c>
      <c r="Q612" s="83" t="s">
        <v>37</v>
      </c>
      <c r="R612" s="83" t="s">
        <v>10</v>
      </c>
      <c r="S612" s="83" t="s">
        <v>10</v>
      </c>
      <c r="T612" s="82" t="s">
        <v>100</v>
      </c>
      <c r="U612" s="82" t="s">
        <v>21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137</v>
      </c>
      <c r="O613" s="82">
        <v>32</v>
      </c>
      <c r="P613" s="85">
        <v>2473.35</v>
      </c>
      <c r="Q613" s="83" t="s">
        <v>13</v>
      </c>
      <c r="R613" s="83" t="s">
        <v>10</v>
      </c>
      <c r="S613" s="83" t="s">
        <v>10</v>
      </c>
      <c r="T613" s="82" t="s">
        <v>39</v>
      </c>
      <c r="U613" s="82" t="s">
        <v>21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137</v>
      </c>
      <c r="O614" s="82">
        <v>32</v>
      </c>
      <c r="P614" s="85">
        <v>4329.43</v>
      </c>
      <c r="Q614" s="83" t="s">
        <v>14</v>
      </c>
      <c r="R614" s="83" t="s">
        <v>10</v>
      </c>
      <c r="S614" s="83" t="s">
        <v>10</v>
      </c>
      <c r="T614" s="82" t="s">
        <v>39</v>
      </c>
      <c r="U614" s="82" t="s">
        <v>21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>N705231</v>
      </c>
      <c r="AU614" s="11">
        <f t="shared" si="234"/>
        <v>32</v>
      </c>
      <c r="AV614" s="11">
        <f t="shared" si="235"/>
        <v>4329.43</v>
      </c>
      <c r="AW614" s="11" t="str">
        <f t="shared" si="236"/>
        <v>2019/7</v>
      </c>
      <c r="AX614" s="11" t="str">
        <f t="shared" si="237"/>
        <v>2019/7 Contribuciones Seg. Social</v>
      </c>
      <c r="AY614" s="11">
        <f t="shared" si="218"/>
        <v>148239.01</v>
      </c>
      <c r="AZ614" s="11">
        <f t="shared" si="238"/>
        <v>2.9205740108491012E-2</v>
      </c>
      <c r="BA614" s="11" t="str">
        <f t="shared" si="220"/>
        <v>N705231 32</v>
      </c>
      <c r="BB614" s="11">
        <f>IFERROR(IF(AW614="","",VLOOKUP(AW614,SUSS!R:S,2,FALSE)),AY614*SUSS!$M$2)</f>
        <v>17788.681199999999</v>
      </c>
      <c r="BC614" s="11">
        <f t="shared" si="219"/>
        <v>519.53160000000003</v>
      </c>
    </row>
    <row r="615" spans="14:55" ht="15.75" thickBot="1">
      <c r="N615" s="3" t="s">
        <v>137</v>
      </c>
      <c r="O615" s="82">
        <v>33</v>
      </c>
      <c r="P615" s="86">
        <v>14.88</v>
      </c>
      <c r="Q615" s="83" t="s">
        <v>37</v>
      </c>
      <c r="R615" s="83" t="s">
        <v>10</v>
      </c>
      <c r="S615" s="83" t="s">
        <v>10</v>
      </c>
      <c r="T615" s="82" t="s">
        <v>100</v>
      </c>
      <c r="U615" s="82" t="s">
        <v>21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4:55" ht="15.75" thickBot="1">
      <c r="N616" s="3" t="s">
        <v>137</v>
      </c>
      <c r="O616" s="82">
        <v>33</v>
      </c>
      <c r="P616" s="85">
        <v>4329.43</v>
      </c>
      <c r="Q616" s="83" t="s">
        <v>14</v>
      </c>
      <c r="R616" s="83" t="s">
        <v>10</v>
      </c>
      <c r="S616" s="83" t="s">
        <v>10</v>
      </c>
      <c r="T616" s="82" t="s">
        <v>39</v>
      </c>
      <c r="U616" s="82" t="s">
        <v>21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>N705231</v>
      </c>
      <c r="AU616" s="11">
        <f t="shared" si="234"/>
        <v>33</v>
      </c>
      <c r="AV616" s="11">
        <f t="shared" si="235"/>
        <v>4329.43</v>
      </c>
      <c r="AW616" s="11" t="str">
        <f t="shared" si="236"/>
        <v>2019/7</v>
      </c>
      <c r="AX616" s="11" t="str">
        <f t="shared" si="237"/>
        <v>2019/7 Contribuciones Seg. Social</v>
      </c>
      <c r="AY616" s="11">
        <f t="shared" si="218"/>
        <v>148239.01</v>
      </c>
      <c r="AZ616" s="11">
        <f t="shared" si="238"/>
        <v>2.9205740108491012E-2</v>
      </c>
      <c r="BA616" s="11" t="str">
        <f t="shared" si="220"/>
        <v>N705231 33</v>
      </c>
      <c r="BB616" s="11">
        <f>IFERROR(IF(AW616="","",VLOOKUP(AW616,SUSS!R:S,2,FALSE)),AY616*SUSS!$M$2)</f>
        <v>17788.681199999999</v>
      </c>
      <c r="BC616" s="11">
        <f t="shared" si="219"/>
        <v>519.53160000000003</v>
      </c>
    </row>
    <row r="617" spans="14:55" ht="15.75" thickBot="1">
      <c r="N617" s="3" t="s">
        <v>137</v>
      </c>
      <c r="O617" s="82">
        <v>33</v>
      </c>
      <c r="P617" s="85">
        <v>2473.35</v>
      </c>
      <c r="Q617" s="83" t="s">
        <v>13</v>
      </c>
      <c r="R617" s="83" t="s">
        <v>10</v>
      </c>
      <c r="S617" s="83" t="s">
        <v>10</v>
      </c>
      <c r="T617" s="82" t="s">
        <v>39</v>
      </c>
      <c r="U617" s="82" t="s">
        <v>21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137</v>
      </c>
      <c r="O618" s="82">
        <v>34</v>
      </c>
      <c r="P618" s="86">
        <v>14.88</v>
      </c>
      <c r="Q618" s="83" t="s">
        <v>37</v>
      </c>
      <c r="R618" s="83" t="s">
        <v>10</v>
      </c>
      <c r="S618" s="83" t="s">
        <v>10</v>
      </c>
      <c r="T618" s="82" t="s">
        <v>100</v>
      </c>
      <c r="U618" s="82" t="s">
        <v>21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137</v>
      </c>
      <c r="O619" s="82">
        <v>34</v>
      </c>
      <c r="P619" s="85">
        <v>4329.43</v>
      </c>
      <c r="Q619" s="83" t="s">
        <v>14</v>
      </c>
      <c r="R619" s="83" t="s">
        <v>10</v>
      </c>
      <c r="S619" s="83" t="s">
        <v>10</v>
      </c>
      <c r="T619" s="82" t="s">
        <v>39</v>
      </c>
      <c r="U619" s="82" t="s">
        <v>21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N705231</v>
      </c>
      <c r="AU619" s="11">
        <f t="shared" si="234"/>
        <v>34</v>
      </c>
      <c r="AV619" s="11">
        <f t="shared" si="235"/>
        <v>4329.43</v>
      </c>
      <c r="AW619" s="11" t="str">
        <f t="shared" si="236"/>
        <v>2019/7</v>
      </c>
      <c r="AX619" s="11" t="str">
        <f t="shared" si="237"/>
        <v>2019/7 Contribuciones Seg. Social</v>
      </c>
      <c r="AY619" s="11">
        <f t="shared" si="218"/>
        <v>148239.01</v>
      </c>
      <c r="AZ619" s="11">
        <f t="shared" si="238"/>
        <v>2.9205740108491012E-2</v>
      </c>
      <c r="BA619" s="11" t="str">
        <f t="shared" si="220"/>
        <v>N705231 34</v>
      </c>
      <c r="BB619" s="11">
        <f>IFERROR(IF(AW619="","",VLOOKUP(AW619,SUSS!R:S,2,FALSE)),AY619*SUSS!$M$2)</f>
        <v>17788.681199999999</v>
      </c>
      <c r="BC619" s="11">
        <f t="shared" si="219"/>
        <v>519.53160000000003</v>
      </c>
    </row>
    <row r="620" spans="14:55" ht="15.75" thickBot="1">
      <c r="N620" s="3" t="s">
        <v>137</v>
      </c>
      <c r="O620" s="82">
        <v>34</v>
      </c>
      <c r="P620" s="85">
        <v>2473.35</v>
      </c>
      <c r="Q620" s="83" t="s">
        <v>13</v>
      </c>
      <c r="R620" s="83" t="s">
        <v>10</v>
      </c>
      <c r="S620" s="83" t="s">
        <v>10</v>
      </c>
      <c r="T620" s="82" t="s">
        <v>39</v>
      </c>
      <c r="U620" s="82" t="s">
        <v>21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137</v>
      </c>
      <c r="O621" s="82">
        <v>35</v>
      </c>
      <c r="P621" s="86">
        <v>14.88</v>
      </c>
      <c r="Q621" s="83" t="s">
        <v>37</v>
      </c>
      <c r="R621" s="83" t="s">
        <v>10</v>
      </c>
      <c r="S621" s="83" t="s">
        <v>10</v>
      </c>
      <c r="T621" s="82" t="s">
        <v>100</v>
      </c>
      <c r="U621" s="82" t="s">
        <v>21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137</v>
      </c>
      <c r="O622" s="82">
        <v>35</v>
      </c>
      <c r="P622" s="85">
        <v>4329.43</v>
      </c>
      <c r="Q622" s="83" t="s">
        <v>14</v>
      </c>
      <c r="R622" s="83" t="s">
        <v>10</v>
      </c>
      <c r="S622" s="83" t="s">
        <v>10</v>
      </c>
      <c r="T622" s="82" t="s">
        <v>39</v>
      </c>
      <c r="U622" s="82" t="s">
        <v>21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>N705231</v>
      </c>
      <c r="AU622" s="11">
        <f t="shared" si="234"/>
        <v>35</v>
      </c>
      <c r="AV622" s="11">
        <f t="shared" si="235"/>
        <v>4329.43</v>
      </c>
      <c r="AW622" s="11" t="str">
        <f t="shared" si="236"/>
        <v>2019/7</v>
      </c>
      <c r="AX622" s="11" t="str">
        <f t="shared" si="237"/>
        <v>2019/7 Contribuciones Seg. Social</v>
      </c>
      <c r="AY622" s="11">
        <f t="shared" si="218"/>
        <v>148239.01</v>
      </c>
      <c r="AZ622" s="11">
        <f t="shared" si="238"/>
        <v>2.9205740108491012E-2</v>
      </c>
      <c r="BA622" s="11" t="str">
        <f t="shared" si="220"/>
        <v>N705231 35</v>
      </c>
      <c r="BB622" s="11">
        <f>IFERROR(IF(AW622="","",VLOOKUP(AW622,SUSS!R:S,2,FALSE)),AY622*SUSS!$M$2)</f>
        <v>17788.681199999999</v>
      </c>
      <c r="BC622" s="11">
        <f t="shared" si="219"/>
        <v>519.53160000000003</v>
      </c>
    </row>
    <row r="623" spans="14:55" ht="15.75" thickBot="1">
      <c r="N623" s="3" t="s">
        <v>137</v>
      </c>
      <c r="O623" s="82">
        <v>35</v>
      </c>
      <c r="P623" s="85">
        <v>2473.35</v>
      </c>
      <c r="Q623" s="83" t="s">
        <v>13</v>
      </c>
      <c r="R623" s="83" t="s">
        <v>10</v>
      </c>
      <c r="S623" s="83" t="s">
        <v>10</v>
      </c>
      <c r="T623" s="82" t="s">
        <v>39</v>
      </c>
      <c r="U623" s="82" t="s">
        <v>21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/>
      </c>
      <c r="AU623" s="11" t="str">
        <f t="shared" si="234"/>
        <v/>
      </c>
      <c r="AV623" s="11" t="str">
        <f t="shared" si="235"/>
        <v/>
      </c>
      <c r="AW623" s="11" t="str">
        <f t="shared" si="236"/>
        <v/>
      </c>
      <c r="AX623" s="11" t="str">
        <f t="shared" si="237"/>
        <v/>
      </c>
      <c r="AY623" s="11" t="str">
        <f t="shared" si="218"/>
        <v/>
      </c>
      <c r="AZ623" s="11" t="str">
        <f t="shared" si="238"/>
        <v/>
      </c>
      <c r="BA623" s="11" t="str">
        <f t="shared" si="220"/>
        <v xml:space="preserve"> </v>
      </c>
      <c r="BB623" s="11" t="str">
        <f>IFERROR(IF(AW623="","",VLOOKUP(AW623,SUSS!R:S,2,FALSE)),AY623*SUSS!$M$2)</f>
        <v/>
      </c>
      <c r="BC623" s="11" t="str">
        <f t="shared" si="219"/>
        <v/>
      </c>
    </row>
    <row r="624" spans="14:55" ht="15.75" thickBot="1">
      <c r="N624" s="3" t="s">
        <v>137</v>
      </c>
      <c r="O624" s="82">
        <v>36</v>
      </c>
      <c r="P624" s="86">
        <v>14.88</v>
      </c>
      <c r="Q624" s="83" t="s">
        <v>37</v>
      </c>
      <c r="R624" s="83" t="s">
        <v>10</v>
      </c>
      <c r="S624" s="83" t="s">
        <v>10</v>
      </c>
      <c r="T624" s="82" t="s">
        <v>100</v>
      </c>
      <c r="U624" s="82" t="s">
        <v>21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137</v>
      </c>
      <c r="O625" s="82">
        <v>36</v>
      </c>
      <c r="P625" s="85">
        <v>4329.43</v>
      </c>
      <c r="Q625" s="83" t="s">
        <v>14</v>
      </c>
      <c r="R625" s="83" t="s">
        <v>10</v>
      </c>
      <c r="S625" s="83" t="s">
        <v>10</v>
      </c>
      <c r="T625" s="82" t="s">
        <v>39</v>
      </c>
      <c r="U625" s="82" t="s">
        <v>21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>N705231</v>
      </c>
      <c r="AU625" s="11">
        <f t="shared" si="234"/>
        <v>36</v>
      </c>
      <c r="AV625" s="11">
        <f t="shared" si="235"/>
        <v>4329.43</v>
      </c>
      <c r="AW625" s="11" t="str">
        <f t="shared" si="236"/>
        <v>2019/7</v>
      </c>
      <c r="AX625" s="11" t="str">
        <f t="shared" si="237"/>
        <v>2019/7 Contribuciones Seg. Social</v>
      </c>
      <c r="AY625" s="11">
        <f t="shared" si="218"/>
        <v>148239.01</v>
      </c>
      <c r="AZ625" s="11">
        <f t="shared" si="238"/>
        <v>2.9205740108491012E-2</v>
      </c>
      <c r="BA625" s="11" t="str">
        <f t="shared" si="220"/>
        <v>N705231 36</v>
      </c>
      <c r="BB625" s="11">
        <f>IFERROR(IF(AW625="","",VLOOKUP(AW625,SUSS!R:S,2,FALSE)),AY625*SUSS!$M$2)</f>
        <v>17788.681199999999</v>
      </c>
      <c r="BC625" s="11">
        <f t="shared" si="219"/>
        <v>519.53160000000003</v>
      </c>
    </row>
    <row r="626" spans="14:55" ht="15.75" thickBot="1">
      <c r="N626" s="3" t="s">
        <v>137</v>
      </c>
      <c r="O626" s="82">
        <v>36</v>
      </c>
      <c r="P626" s="85">
        <v>2473.35</v>
      </c>
      <c r="Q626" s="83" t="s">
        <v>13</v>
      </c>
      <c r="R626" s="83" t="s">
        <v>10</v>
      </c>
      <c r="S626" s="83" t="s">
        <v>10</v>
      </c>
      <c r="T626" s="82" t="s">
        <v>39</v>
      </c>
      <c r="U626" s="82" t="s">
        <v>21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137</v>
      </c>
      <c r="O627" s="82">
        <v>37</v>
      </c>
      <c r="P627" s="86">
        <v>14.88</v>
      </c>
      <c r="Q627" s="83" t="s">
        <v>37</v>
      </c>
      <c r="R627" s="83" t="s">
        <v>10</v>
      </c>
      <c r="S627" s="83" t="s">
        <v>10</v>
      </c>
      <c r="T627" s="82" t="s">
        <v>100</v>
      </c>
      <c r="U627" s="82" t="s">
        <v>21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4:55" ht="15.75" thickBot="1">
      <c r="N628" s="3" t="s">
        <v>137</v>
      </c>
      <c r="O628" s="82">
        <v>37</v>
      </c>
      <c r="P628" s="85">
        <v>4329.43</v>
      </c>
      <c r="Q628" s="83" t="s">
        <v>14</v>
      </c>
      <c r="R628" s="83" t="s">
        <v>10</v>
      </c>
      <c r="S628" s="83" t="s">
        <v>10</v>
      </c>
      <c r="T628" s="82" t="s">
        <v>39</v>
      </c>
      <c r="U628" s="82" t="s">
        <v>21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>N705231</v>
      </c>
      <c r="AU628" s="11">
        <f t="shared" si="234"/>
        <v>37</v>
      </c>
      <c r="AV628" s="11">
        <f t="shared" si="235"/>
        <v>4329.43</v>
      </c>
      <c r="AW628" s="11" t="str">
        <f t="shared" si="236"/>
        <v>2019/7</v>
      </c>
      <c r="AX628" s="11" t="str">
        <f t="shared" si="237"/>
        <v>2019/7 Contribuciones Seg. Social</v>
      </c>
      <c r="AY628" s="11">
        <f t="shared" si="218"/>
        <v>148239.01</v>
      </c>
      <c r="AZ628" s="11">
        <f t="shared" si="238"/>
        <v>2.9205740108491012E-2</v>
      </c>
      <c r="BA628" s="11" t="str">
        <f t="shared" si="220"/>
        <v>N705231 37</v>
      </c>
      <c r="BB628" s="11">
        <f>IFERROR(IF(AW628="","",VLOOKUP(AW628,SUSS!R:S,2,FALSE)),AY628*SUSS!$M$2)</f>
        <v>17788.681199999999</v>
      </c>
      <c r="BC628" s="11">
        <f t="shared" si="219"/>
        <v>519.53160000000003</v>
      </c>
    </row>
    <row r="629" spans="14:55" ht="15.75" thickBot="1">
      <c r="N629" s="3" t="s">
        <v>137</v>
      </c>
      <c r="O629" s="82">
        <v>37</v>
      </c>
      <c r="P629" s="85">
        <v>2473.35</v>
      </c>
      <c r="Q629" s="83" t="s">
        <v>13</v>
      </c>
      <c r="R629" s="83" t="s">
        <v>10</v>
      </c>
      <c r="S629" s="83" t="s">
        <v>10</v>
      </c>
      <c r="T629" s="82" t="s">
        <v>39</v>
      </c>
      <c r="U629" s="82" t="s">
        <v>21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137</v>
      </c>
      <c r="O630" s="82">
        <v>38</v>
      </c>
      <c r="P630" s="86">
        <v>14.88</v>
      </c>
      <c r="Q630" s="83" t="s">
        <v>37</v>
      </c>
      <c r="R630" s="83" t="s">
        <v>10</v>
      </c>
      <c r="S630" s="83" t="s">
        <v>10</v>
      </c>
      <c r="T630" s="82" t="s">
        <v>100</v>
      </c>
      <c r="U630" s="82" t="s">
        <v>21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137</v>
      </c>
      <c r="O631" s="82">
        <v>38</v>
      </c>
      <c r="P631" s="85">
        <v>4329.43</v>
      </c>
      <c r="Q631" s="83" t="s">
        <v>14</v>
      </c>
      <c r="R631" s="83" t="s">
        <v>10</v>
      </c>
      <c r="S631" s="83" t="s">
        <v>10</v>
      </c>
      <c r="T631" s="82" t="s">
        <v>39</v>
      </c>
      <c r="U631" s="82" t="s">
        <v>21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>N705231</v>
      </c>
      <c r="AU631" s="11">
        <f t="shared" si="234"/>
        <v>38</v>
      </c>
      <c r="AV631" s="11">
        <f t="shared" si="235"/>
        <v>4329.43</v>
      </c>
      <c r="AW631" s="11" t="str">
        <f t="shared" si="236"/>
        <v>2019/7</v>
      </c>
      <c r="AX631" s="11" t="str">
        <f t="shared" si="237"/>
        <v>2019/7 Contribuciones Seg. Social</v>
      </c>
      <c r="AY631" s="11">
        <f t="shared" si="218"/>
        <v>148239.01</v>
      </c>
      <c r="AZ631" s="11">
        <f t="shared" si="238"/>
        <v>2.9205740108491012E-2</v>
      </c>
      <c r="BA631" s="11" t="str">
        <f t="shared" si="220"/>
        <v>N705231 38</v>
      </c>
      <c r="BB631" s="11">
        <f>IFERROR(IF(AW631="","",VLOOKUP(AW631,SUSS!R:S,2,FALSE)),AY631*SUSS!$M$2)</f>
        <v>17788.681199999999</v>
      </c>
      <c r="BC631" s="11">
        <f t="shared" si="219"/>
        <v>519.53160000000003</v>
      </c>
    </row>
    <row r="632" spans="14:55" ht="15.75" thickBot="1">
      <c r="N632" s="3" t="s">
        <v>137</v>
      </c>
      <c r="O632" s="82">
        <v>38</v>
      </c>
      <c r="P632" s="85">
        <v>2473.35</v>
      </c>
      <c r="Q632" s="83" t="s">
        <v>13</v>
      </c>
      <c r="R632" s="83" t="s">
        <v>10</v>
      </c>
      <c r="S632" s="83" t="s">
        <v>10</v>
      </c>
      <c r="T632" s="82" t="s">
        <v>39</v>
      </c>
      <c r="U632" s="82" t="s">
        <v>21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4:55" ht="15.75" thickBot="1">
      <c r="N633" s="3" t="s">
        <v>137</v>
      </c>
      <c r="O633" s="82">
        <v>39</v>
      </c>
      <c r="P633" s="86">
        <v>14.88</v>
      </c>
      <c r="Q633" s="83" t="s">
        <v>37</v>
      </c>
      <c r="R633" s="83" t="s">
        <v>10</v>
      </c>
      <c r="S633" s="83" t="s">
        <v>10</v>
      </c>
      <c r="T633" s="82" t="s">
        <v>100</v>
      </c>
      <c r="U633" s="82" t="s">
        <v>21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137</v>
      </c>
      <c r="O634" s="82">
        <v>39</v>
      </c>
      <c r="P634" s="85">
        <v>4329.43</v>
      </c>
      <c r="Q634" s="83" t="s">
        <v>14</v>
      </c>
      <c r="R634" s="83" t="s">
        <v>10</v>
      </c>
      <c r="S634" s="83" t="s">
        <v>10</v>
      </c>
      <c r="T634" s="82" t="s">
        <v>39</v>
      </c>
      <c r="U634" s="82" t="s">
        <v>21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>N705231</v>
      </c>
      <c r="AU634" s="11">
        <f t="shared" si="234"/>
        <v>39</v>
      </c>
      <c r="AV634" s="11">
        <f t="shared" si="235"/>
        <v>4329.43</v>
      </c>
      <c r="AW634" s="11" t="str">
        <f t="shared" si="236"/>
        <v>2019/7</v>
      </c>
      <c r="AX634" s="11" t="str">
        <f t="shared" si="237"/>
        <v>2019/7 Contribuciones Seg. Social</v>
      </c>
      <c r="AY634" s="11">
        <f t="shared" si="218"/>
        <v>148239.01</v>
      </c>
      <c r="AZ634" s="11">
        <f t="shared" si="238"/>
        <v>2.9205740108491012E-2</v>
      </c>
      <c r="BA634" s="11" t="str">
        <f t="shared" si="220"/>
        <v>N705231 39</v>
      </c>
      <c r="BB634" s="11">
        <f>IFERROR(IF(AW634="","",VLOOKUP(AW634,SUSS!R:S,2,FALSE)),AY634*SUSS!$M$2)</f>
        <v>17788.681199999999</v>
      </c>
      <c r="BC634" s="11">
        <f t="shared" si="219"/>
        <v>519.53160000000003</v>
      </c>
    </row>
    <row r="635" spans="14:55" ht="15.75" thickBot="1">
      <c r="N635" s="3" t="s">
        <v>137</v>
      </c>
      <c r="O635" s="82">
        <v>39</v>
      </c>
      <c r="P635" s="85">
        <v>2473.35</v>
      </c>
      <c r="Q635" s="83" t="s">
        <v>13</v>
      </c>
      <c r="R635" s="83" t="s">
        <v>10</v>
      </c>
      <c r="S635" s="83" t="s">
        <v>10</v>
      </c>
      <c r="T635" s="82" t="s">
        <v>39</v>
      </c>
      <c r="U635" s="82" t="s">
        <v>21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137</v>
      </c>
      <c r="O636" s="82">
        <v>40</v>
      </c>
      <c r="P636" s="86">
        <v>14.88</v>
      </c>
      <c r="Q636" s="83" t="s">
        <v>37</v>
      </c>
      <c r="R636" s="83" t="s">
        <v>10</v>
      </c>
      <c r="S636" s="83" t="s">
        <v>10</v>
      </c>
      <c r="T636" s="82" t="s">
        <v>100</v>
      </c>
      <c r="U636" s="82" t="s">
        <v>21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4:55" ht="15.75" thickBot="1">
      <c r="N637" s="3" t="s">
        <v>137</v>
      </c>
      <c r="O637" s="82">
        <v>40</v>
      </c>
      <c r="P637" s="85">
        <v>4329.43</v>
      </c>
      <c r="Q637" s="83" t="s">
        <v>14</v>
      </c>
      <c r="R637" s="83" t="s">
        <v>10</v>
      </c>
      <c r="S637" s="83" t="s">
        <v>10</v>
      </c>
      <c r="T637" s="82" t="s">
        <v>39</v>
      </c>
      <c r="U637" s="82" t="s">
        <v>21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>N705231</v>
      </c>
      <c r="AU637" s="11">
        <f t="shared" si="234"/>
        <v>40</v>
      </c>
      <c r="AV637" s="11">
        <f t="shared" si="235"/>
        <v>4329.43</v>
      </c>
      <c r="AW637" s="11" t="str">
        <f t="shared" si="236"/>
        <v>2019/7</v>
      </c>
      <c r="AX637" s="11" t="str">
        <f t="shared" si="237"/>
        <v>2019/7 Contribuciones Seg. Social</v>
      </c>
      <c r="AY637" s="11">
        <f t="shared" si="218"/>
        <v>148239.01</v>
      </c>
      <c r="AZ637" s="11">
        <f t="shared" si="238"/>
        <v>2.9205740108491012E-2</v>
      </c>
      <c r="BA637" s="11" t="str">
        <f t="shared" si="220"/>
        <v>N705231 40</v>
      </c>
      <c r="BB637" s="11">
        <f>IFERROR(IF(AW637="","",VLOOKUP(AW637,SUSS!R:S,2,FALSE)),AY637*SUSS!$M$2)</f>
        <v>17788.681199999999</v>
      </c>
      <c r="BC637" s="11">
        <f t="shared" si="219"/>
        <v>519.53160000000003</v>
      </c>
    </row>
    <row r="638" spans="14:55" ht="15.75" thickBot="1">
      <c r="N638" s="3" t="s">
        <v>137</v>
      </c>
      <c r="O638" s="82">
        <v>40</v>
      </c>
      <c r="P638" s="85">
        <v>2473.35</v>
      </c>
      <c r="Q638" s="83" t="s">
        <v>13</v>
      </c>
      <c r="R638" s="83" t="s">
        <v>10</v>
      </c>
      <c r="S638" s="83" t="s">
        <v>10</v>
      </c>
      <c r="T638" s="82" t="s">
        <v>39</v>
      </c>
      <c r="U638" s="82" t="s">
        <v>21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137</v>
      </c>
      <c r="O639" s="82">
        <v>41</v>
      </c>
      <c r="P639" s="86">
        <v>14.88</v>
      </c>
      <c r="Q639" s="83" t="s">
        <v>37</v>
      </c>
      <c r="R639" s="83" t="s">
        <v>10</v>
      </c>
      <c r="S639" s="83" t="s">
        <v>10</v>
      </c>
      <c r="T639" s="82" t="s">
        <v>100</v>
      </c>
      <c r="U639" s="82" t="s">
        <v>21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137</v>
      </c>
      <c r="O640" s="82">
        <v>41</v>
      </c>
      <c r="P640" s="85">
        <v>4329.43</v>
      </c>
      <c r="Q640" s="83" t="s">
        <v>14</v>
      </c>
      <c r="R640" s="83" t="s">
        <v>10</v>
      </c>
      <c r="S640" s="83" t="s">
        <v>10</v>
      </c>
      <c r="T640" s="82" t="s">
        <v>39</v>
      </c>
      <c r="U640" s="82" t="s">
        <v>21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>N705231</v>
      </c>
      <c r="AU640" s="11">
        <f t="shared" si="234"/>
        <v>41</v>
      </c>
      <c r="AV640" s="11">
        <f t="shared" si="235"/>
        <v>4329.43</v>
      </c>
      <c r="AW640" s="11" t="str">
        <f t="shared" si="236"/>
        <v>2019/7</v>
      </c>
      <c r="AX640" s="11" t="str">
        <f t="shared" si="237"/>
        <v>2019/7 Contribuciones Seg. Social</v>
      </c>
      <c r="AY640" s="11">
        <f t="shared" si="218"/>
        <v>148239.01</v>
      </c>
      <c r="AZ640" s="11">
        <f t="shared" si="238"/>
        <v>2.9205740108491012E-2</v>
      </c>
      <c r="BA640" s="11" t="str">
        <f t="shared" si="220"/>
        <v>N705231 41</v>
      </c>
      <c r="BB640" s="11">
        <f>IFERROR(IF(AW640="","",VLOOKUP(AW640,SUSS!R:S,2,FALSE)),AY640*SUSS!$M$2)</f>
        <v>17788.681199999999</v>
      </c>
      <c r="BC640" s="11">
        <f t="shared" si="219"/>
        <v>519.53160000000003</v>
      </c>
    </row>
    <row r="641" spans="14:55" ht="15.75" thickBot="1">
      <c r="N641" s="3" t="s">
        <v>137</v>
      </c>
      <c r="O641" s="82">
        <v>41</v>
      </c>
      <c r="P641" s="85">
        <v>2473.35</v>
      </c>
      <c r="Q641" s="83" t="s">
        <v>13</v>
      </c>
      <c r="R641" s="83" t="s">
        <v>10</v>
      </c>
      <c r="S641" s="83" t="s">
        <v>10</v>
      </c>
      <c r="T641" s="82" t="s">
        <v>39</v>
      </c>
      <c r="U641" s="82" t="s">
        <v>21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/>
      </c>
      <c r="AU641" s="11" t="str">
        <f t="shared" si="234"/>
        <v/>
      </c>
      <c r="AV641" s="11" t="str">
        <f t="shared" si="235"/>
        <v/>
      </c>
      <c r="AW641" s="11" t="str">
        <f t="shared" si="236"/>
        <v/>
      </c>
      <c r="AX641" s="11" t="str">
        <f t="shared" si="237"/>
        <v/>
      </c>
      <c r="AY641" s="11" t="str">
        <f t="shared" si="218"/>
        <v/>
      </c>
      <c r="AZ641" s="11" t="str">
        <f t="shared" si="238"/>
        <v/>
      </c>
      <c r="BA641" s="11" t="str">
        <f t="shared" si="220"/>
        <v xml:space="preserve"> </v>
      </c>
      <c r="BB641" s="11" t="str">
        <f>IFERROR(IF(AW641="","",VLOOKUP(AW641,SUSS!R:S,2,FALSE)),AY641*SUSS!$M$2)</f>
        <v/>
      </c>
      <c r="BC641" s="11" t="str">
        <f t="shared" si="219"/>
        <v/>
      </c>
    </row>
    <row r="642" spans="14:55" ht="15.75" thickBot="1">
      <c r="N642" s="3" t="s">
        <v>137</v>
      </c>
      <c r="O642" s="82">
        <v>42</v>
      </c>
      <c r="P642" s="86">
        <v>14.88</v>
      </c>
      <c r="Q642" s="83" t="s">
        <v>37</v>
      </c>
      <c r="R642" s="83" t="s">
        <v>10</v>
      </c>
      <c r="S642" s="83" t="s">
        <v>10</v>
      </c>
      <c r="T642" s="82" t="s">
        <v>100</v>
      </c>
      <c r="U642" s="82" t="s">
        <v>21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137</v>
      </c>
      <c r="O643" s="82">
        <v>42</v>
      </c>
      <c r="P643" s="85">
        <v>4329.43</v>
      </c>
      <c r="Q643" s="83" t="s">
        <v>14</v>
      </c>
      <c r="R643" s="83" t="s">
        <v>10</v>
      </c>
      <c r="S643" s="83" t="s">
        <v>10</v>
      </c>
      <c r="T643" s="82" t="s">
        <v>39</v>
      </c>
      <c r="U643" s="82" t="s">
        <v>21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N705231</v>
      </c>
      <c r="AU643" s="11">
        <f t="shared" si="234"/>
        <v>42</v>
      </c>
      <c r="AV643" s="11">
        <f t="shared" si="235"/>
        <v>4329.43</v>
      </c>
      <c r="AW643" s="11" t="str">
        <f t="shared" si="236"/>
        <v>2019/7</v>
      </c>
      <c r="AX643" s="11" t="str">
        <f t="shared" si="237"/>
        <v>2019/7 Contribuciones Seg. Social</v>
      </c>
      <c r="AY643" s="11">
        <f t="shared" si="218"/>
        <v>148239.01</v>
      </c>
      <c r="AZ643" s="11">
        <f t="shared" si="238"/>
        <v>2.9205740108491012E-2</v>
      </c>
      <c r="BA643" s="11" t="str">
        <f t="shared" si="220"/>
        <v>N705231 42</v>
      </c>
      <c r="BB643" s="11">
        <f>IFERROR(IF(AW643="","",VLOOKUP(AW643,SUSS!R:S,2,FALSE)),AY643*SUSS!$M$2)</f>
        <v>17788.681199999999</v>
      </c>
      <c r="BC643" s="11">
        <f t="shared" si="219"/>
        <v>519.53160000000003</v>
      </c>
    </row>
    <row r="644" spans="14:55" ht="15.75" thickBot="1">
      <c r="N644" s="3" t="s">
        <v>137</v>
      </c>
      <c r="O644" s="82">
        <v>42</v>
      </c>
      <c r="P644" s="85">
        <v>2473.35</v>
      </c>
      <c r="Q644" s="83" t="s">
        <v>13</v>
      </c>
      <c r="R644" s="83" t="s">
        <v>10</v>
      </c>
      <c r="S644" s="83" t="s">
        <v>10</v>
      </c>
      <c r="T644" s="82" t="s">
        <v>39</v>
      </c>
      <c r="U644" s="82" t="s">
        <v>21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137</v>
      </c>
      <c r="O645" s="82">
        <v>43</v>
      </c>
      <c r="P645" s="86">
        <v>14.88</v>
      </c>
      <c r="Q645" s="83" t="s">
        <v>37</v>
      </c>
      <c r="R645" s="83" t="s">
        <v>10</v>
      </c>
      <c r="S645" s="83" t="s">
        <v>10</v>
      </c>
      <c r="T645" s="82" t="s">
        <v>100</v>
      </c>
      <c r="U645" s="82" t="s">
        <v>21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137</v>
      </c>
      <c r="O646" s="82">
        <v>43</v>
      </c>
      <c r="P646" s="85">
        <v>4329.43</v>
      </c>
      <c r="Q646" s="83" t="s">
        <v>14</v>
      </c>
      <c r="R646" s="83" t="s">
        <v>10</v>
      </c>
      <c r="S646" s="83" t="s">
        <v>10</v>
      </c>
      <c r="T646" s="82" t="s">
        <v>39</v>
      </c>
      <c r="U646" s="82" t="s">
        <v>21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>N705231</v>
      </c>
      <c r="AU646" s="11">
        <f t="shared" si="234"/>
        <v>43</v>
      </c>
      <c r="AV646" s="11">
        <f t="shared" si="235"/>
        <v>4329.43</v>
      </c>
      <c r="AW646" s="11" t="str">
        <f t="shared" si="236"/>
        <v>2019/7</v>
      </c>
      <c r="AX646" s="11" t="str">
        <f t="shared" si="237"/>
        <v>2019/7 Contribuciones Seg. Social</v>
      </c>
      <c r="AY646" s="11">
        <f t="shared" si="239"/>
        <v>148239.01</v>
      </c>
      <c r="AZ646" s="11">
        <f t="shared" si="238"/>
        <v>2.9205740108491012E-2</v>
      </c>
      <c r="BA646" s="11" t="str">
        <f t="shared" si="220"/>
        <v>N705231 43</v>
      </c>
      <c r="BB646" s="11">
        <f>IFERROR(IF(AW646="","",VLOOKUP(AW646,SUSS!R:S,2,FALSE)),AY646*SUSS!$M$2)</f>
        <v>17788.681199999999</v>
      </c>
      <c r="BC646" s="11">
        <f t="shared" si="240"/>
        <v>519.53160000000003</v>
      </c>
    </row>
    <row r="647" spans="14:55" ht="15.75" thickBot="1">
      <c r="N647" s="3" t="s">
        <v>137</v>
      </c>
      <c r="O647" s="82">
        <v>43</v>
      </c>
      <c r="P647" s="85">
        <v>2473.35</v>
      </c>
      <c r="Q647" s="83" t="s">
        <v>13</v>
      </c>
      <c r="R647" s="83" t="s">
        <v>10</v>
      </c>
      <c r="S647" s="83" t="s">
        <v>10</v>
      </c>
      <c r="T647" s="82" t="s">
        <v>39</v>
      </c>
      <c r="U647" s="82" t="s">
        <v>21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4:55" ht="15.75" thickBot="1">
      <c r="N648" s="3" t="s">
        <v>137</v>
      </c>
      <c r="O648" s="82">
        <v>44</v>
      </c>
      <c r="P648" s="86">
        <v>14.88</v>
      </c>
      <c r="Q648" s="83" t="s">
        <v>37</v>
      </c>
      <c r="R648" s="83" t="s">
        <v>10</v>
      </c>
      <c r="S648" s="83" t="s">
        <v>10</v>
      </c>
      <c r="T648" s="82" t="s">
        <v>100</v>
      </c>
      <c r="U648" s="82" t="s">
        <v>21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137</v>
      </c>
      <c r="O649" s="82">
        <v>44</v>
      </c>
      <c r="P649" s="85">
        <v>4329.43</v>
      </c>
      <c r="Q649" s="83" t="s">
        <v>14</v>
      </c>
      <c r="R649" s="83" t="s">
        <v>10</v>
      </c>
      <c r="S649" s="83" t="s">
        <v>10</v>
      </c>
      <c r="T649" s="82" t="s">
        <v>39</v>
      </c>
      <c r="U649" s="82" t="s">
        <v>21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>N705231</v>
      </c>
      <c r="AU649" s="11">
        <f t="shared" si="234"/>
        <v>44</v>
      </c>
      <c r="AV649" s="11">
        <f t="shared" si="235"/>
        <v>4329.43</v>
      </c>
      <c r="AW649" s="11" t="str">
        <f t="shared" si="236"/>
        <v>2019/7</v>
      </c>
      <c r="AX649" s="11" t="str">
        <f t="shared" si="237"/>
        <v>2019/7 Contribuciones Seg. Social</v>
      </c>
      <c r="AY649" s="11">
        <f t="shared" si="239"/>
        <v>148239.01</v>
      </c>
      <c r="AZ649" s="11">
        <f t="shared" si="238"/>
        <v>2.9205740108491012E-2</v>
      </c>
      <c r="BA649" s="11" t="str">
        <f t="shared" si="241"/>
        <v>N705231 44</v>
      </c>
      <c r="BB649" s="11">
        <f>IFERROR(IF(AW649="","",VLOOKUP(AW649,SUSS!R:S,2,FALSE)),AY649*SUSS!$M$2)</f>
        <v>17788.681199999999</v>
      </c>
      <c r="BC649" s="11">
        <f t="shared" si="240"/>
        <v>519.53160000000003</v>
      </c>
    </row>
    <row r="650" spans="14:55" ht="15.75" thickBot="1">
      <c r="N650" s="3" t="s">
        <v>137</v>
      </c>
      <c r="O650" s="82">
        <v>44</v>
      </c>
      <c r="P650" s="85">
        <v>2473.35</v>
      </c>
      <c r="Q650" s="83" t="s">
        <v>13</v>
      </c>
      <c r="R650" s="83" t="s">
        <v>10</v>
      </c>
      <c r="S650" s="83" t="s">
        <v>10</v>
      </c>
      <c r="T650" s="82" t="s">
        <v>39</v>
      </c>
      <c r="U650" s="82" t="s">
        <v>21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137</v>
      </c>
      <c r="O651" s="82">
        <v>45</v>
      </c>
      <c r="P651" s="86">
        <v>14.88</v>
      </c>
      <c r="Q651" s="83" t="s">
        <v>37</v>
      </c>
      <c r="R651" s="83" t="s">
        <v>10</v>
      </c>
      <c r="S651" s="83" t="s">
        <v>10</v>
      </c>
      <c r="T651" s="82" t="s">
        <v>100</v>
      </c>
      <c r="U651" s="82" t="s">
        <v>21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4:55" ht="15.75" thickBot="1">
      <c r="N652" s="3" t="s">
        <v>137</v>
      </c>
      <c r="O652" s="82">
        <v>45</v>
      </c>
      <c r="P652" s="85">
        <v>4329.43</v>
      </c>
      <c r="Q652" s="83" t="s">
        <v>14</v>
      </c>
      <c r="R652" s="83" t="s">
        <v>10</v>
      </c>
      <c r="S652" s="83" t="s">
        <v>10</v>
      </c>
      <c r="T652" s="82" t="s">
        <v>39</v>
      </c>
      <c r="U652" s="82" t="s">
        <v>21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>N705231</v>
      </c>
      <c r="AU652" s="11">
        <f t="shared" si="234"/>
        <v>45</v>
      </c>
      <c r="AV652" s="11">
        <f t="shared" si="235"/>
        <v>4329.43</v>
      </c>
      <c r="AW652" s="11" t="str">
        <f t="shared" si="236"/>
        <v>2019/7</v>
      </c>
      <c r="AX652" s="11" t="str">
        <f t="shared" si="237"/>
        <v>2019/7 Contribuciones Seg. Social</v>
      </c>
      <c r="AY652" s="11">
        <f t="shared" si="239"/>
        <v>148239.01</v>
      </c>
      <c r="AZ652" s="11">
        <f t="shared" si="238"/>
        <v>2.9205740108491012E-2</v>
      </c>
      <c r="BA652" s="11" t="str">
        <f t="shared" si="241"/>
        <v>N705231 45</v>
      </c>
      <c r="BB652" s="11">
        <f>IFERROR(IF(AW652="","",VLOOKUP(AW652,SUSS!R:S,2,FALSE)),AY652*SUSS!$M$2)</f>
        <v>17788.681199999999</v>
      </c>
      <c r="BC652" s="11">
        <f t="shared" si="240"/>
        <v>519.53160000000003</v>
      </c>
    </row>
    <row r="653" spans="14:55" ht="15.75" thickBot="1">
      <c r="N653" s="3" t="s">
        <v>137</v>
      </c>
      <c r="O653" s="82">
        <v>45</v>
      </c>
      <c r="P653" s="85">
        <v>2473.35</v>
      </c>
      <c r="Q653" s="83" t="s">
        <v>13</v>
      </c>
      <c r="R653" s="83" t="s">
        <v>10</v>
      </c>
      <c r="S653" s="83" t="s">
        <v>10</v>
      </c>
      <c r="T653" s="82" t="s">
        <v>39</v>
      </c>
      <c r="U653" s="82" t="s">
        <v>21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137</v>
      </c>
      <c r="O654" s="82">
        <v>46</v>
      </c>
      <c r="P654" s="86">
        <v>14.88</v>
      </c>
      <c r="Q654" s="83" t="s">
        <v>37</v>
      </c>
      <c r="R654" s="83" t="s">
        <v>10</v>
      </c>
      <c r="S654" s="83" t="s">
        <v>10</v>
      </c>
      <c r="T654" s="82" t="s">
        <v>100</v>
      </c>
      <c r="U654" s="82" t="s">
        <v>21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137</v>
      </c>
      <c r="O655" s="82">
        <v>46</v>
      </c>
      <c r="P655" s="85">
        <v>4329.43</v>
      </c>
      <c r="Q655" s="83" t="s">
        <v>14</v>
      </c>
      <c r="R655" s="83" t="s">
        <v>10</v>
      </c>
      <c r="S655" s="83" t="s">
        <v>10</v>
      </c>
      <c r="T655" s="82" t="s">
        <v>39</v>
      </c>
      <c r="U655" s="82" t="s">
        <v>21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N705231</v>
      </c>
      <c r="AU655" s="11">
        <f t="shared" si="234"/>
        <v>46</v>
      </c>
      <c r="AV655" s="11">
        <f t="shared" si="235"/>
        <v>4329.43</v>
      </c>
      <c r="AW655" s="11" t="str">
        <f t="shared" si="236"/>
        <v>2019/7</v>
      </c>
      <c r="AX655" s="11" t="str">
        <f t="shared" si="237"/>
        <v>2019/7 Contribuciones Seg. Social</v>
      </c>
      <c r="AY655" s="11">
        <f t="shared" si="239"/>
        <v>148239.01</v>
      </c>
      <c r="AZ655" s="11">
        <f t="shared" si="238"/>
        <v>2.9205740108491012E-2</v>
      </c>
      <c r="BA655" s="11" t="str">
        <f t="shared" si="241"/>
        <v>N705231 46</v>
      </c>
      <c r="BB655" s="11">
        <f>IFERROR(IF(AW655="","",VLOOKUP(AW655,SUSS!R:S,2,FALSE)),AY655*SUSS!$M$2)</f>
        <v>17788.681199999999</v>
      </c>
      <c r="BC655" s="11">
        <f t="shared" si="240"/>
        <v>519.53160000000003</v>
      </c>
    </row>
    <row r="656" spans="14:55" ht="15.75" thickBot="1">
      <c r="N656" s="3" t="s">
        <v>137</v>
      </c>
      <c r="O656" s="82">
        <v>46</v>
      </c>
      <c r="P656" s="85">
        <v>2473.35</v>
      </c>
      <c r="Q656" s="83" t="s">
        <v>13</v>
      </c>
      <c r="R656" s="83" t="s">
        <v>10</v>
      </c>
      <c r="S656" s="83" t="s">
        <v>10</v>
      </c>
      <c r="T656" s="82" t="s">
        <v>39</v>
      </c>
      <c r="U656" s="82" t="s">
        <v>21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137</v>
      </c>
      <c r="O657" s="82">
        <v>47</v>
      </c>
      <c r="P657" s="86">
        <v>14.88</v>
      </c>
      <c r="Q657" s="83" t="s">
        <v>37</v>
      </c>
      <c r="R657" s="83" t="s">
        <v>10</v>
      </c>
      <c r="S657" s="83" t="s">
        <v>10</v>
      </c>
      <c r="T657" s="82" t="s">
        <v>100</v>
      </c>
      <c r="U657" s="82" t="s">
        <v>21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137</v>
      </c>
      <c r="O658" s="82">
        <v>47</v>
      </c>
      <c r="P658" s="85">
        <v>4329.43</v>
      </c>
      <c r="Q658" s="83" t="s">
        <v>14</v>
      </c>
      <c r="R658" s="83" t="s">
        <v>10</v>
      </c>
      <c r="S658" s="83" t="s">
        <v>10</v>
      </c>
      <c r="T658" s="82" t="s">
        <v>39</v>
      </c>
      <c r="U658" s="82" t="s">
        <v>21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>N705231</v>
      </c>
      <c r="AU658" s="11">
        <f t="shared" si="234"/>
        <v>47</v>
      </c>
      <c r="AV658" s="11">
        <f t="shared" si="235"/>
        <v>4329.43</v>
      </c>
      <c r="AW658" s="11" t="str">
        <f t="shared" si="236"/>
        <v>2019/7</v>
      </c>
      <c r="AX658" s="11" t="str">
        <f t="shared" si="237"/>
        <v>2019/7 Contribuciones Seg. Social</v>
      </c>
      <c r="AY658" s="11">
        <f t="shared" si="239"/>
        <v>148239.01</v>
      </c>
      <c r="AZ658" s="11">
        <f t="shared" si="238"/>
        <v>2.9205740108491012E-2</v>
      </c>
      <c r="BA658" s="11" t="str">
        <f t="shared" si="241"/>
        <v>N705231 47</v>
      </c>
      <c r="BB658" s="11">
        <f>IFERROR(IF(AW658="","",VLOOKUP(AW658,SUSS!R:S,2,FALSE)),AY658*SUSS!$M$2)</f>
        <v>17788.681199999999</v>
      </c>
      <c r="BC658" s="11">
        <f t="shared" si="240"/>
        <v>519.53160000000003</v>
      </c>
    </row>
    <row r="659" spans="14:55" ht="15.75" thickBot="1">
      <c r="N659" s="3" t="s">
        <v>137</v>
      </c>
      <c r="O659" s="82">
        <v>47</v>
      </c>
      <c r="P659" s="85">
        <v>2473.35</v>
      </c>
      <c r="Q659" s="83" t="s">
        <v>13</v>
      </c>
      <c r="R659" s="83" t="s">
        <v>10</v>
      </c>
      <c r="S659" s="83" t="s">
        <v>10</v>
      </c>
      <c r="T659" s="82" t="s">
        <v>39</v>
      </c>
      <c r="U659" s="82" t="s">
        <v>21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/>
      </c>
      <c r="AU659" s="11" t="str">
        <f t="shared" si="234"/>
        <v/>
      </c>
      <c r="AV659" s="11" t="str">
        <f t="shared" si="235"/>
        <v/>
      </c>
      <c r="AW659" s="11" t="str">
        <f t="shared" si="236"/>
        <v/>
      </c>
      <c r="AX659" s="11" t="str">
        <f t="shared" si="237"/>
        <v/>
      </c>
      <c r="AY659" s="11" t="str">
        <f t="shared" si="239"/>
        <v/>
      </c>
      <c r="AZ659" s="11" t="str">
        <f t="shared" si="238"/>
        <v/>
      </c>
      <c r="BA659" s="11" t="str">
        <f t="shared" si="241"/>
        <v xml:space="preserve"> </v>
      </c>
      <c r="BB659" s="11" t="str">
        <f>IFERROR(IF(AW659="","",VLOOKUP(AW659,SUSS!R:S,2,FALSE)),AY659*SUSS!$M$2)</f>
        <v/>
      </c>
      <c r="BC659" s="11" t="str">
        <f t="shared" si="240"/>
        <v/>
      </c>
    </row>
    <row r="660" spans="14:55" ht="15.75" thickBot="1">
      <c r="N660" s="3" t="s">
        <v>137</v>
      </c>
      <c r="O660" s="82">
        <v>48</v>
      </c>
      <c r="P660" s="86">
        <v>14.88</v>
      </c>
      <c r="Q660" s="83" t="s">
        <v>37</v>
      </c>
      <c r="R660" s="83" t="s">
        <v>10</v>
      </c>
      <c r="S660" s="83" t="s">
        <v>10</v>
      </c>
      <c r="T660" s="82" t="s">
        <v>100</v>
      </c>
      <c r="U660" s="82" t="s">
        <v>21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137</v>
      </c>
      <c r="O661" s="82">
        <v>48</v>
      </c>
      <c r="P661" s="85">
        <v>4329.43</v>
      </c>
      <c r="Q661" s="83" t="s">
        <v>14</v>
      </c>
      <c r="R661" s="83" t="s">
        <v>10</v>
      </c>
      <c r="S661" s="83" t="s">
        <v>10</v>
      </c>
      <c r="T661" s="82" t="s">
        <v>39</v>
      </c>
      <c r="U661" s="82" t="s">
        <v>21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N705231</v>
      </c>
      <c r="AU661" s="11">
        <f t="shared" si="234"/>
        <v>48</v>
      </c>
      <c r="AV661" s="11">
        <f t="shared" si="235"/>
        <v>4329.43</v>
      </c>
      <c r="AW661" s="11" t="str">
        <f t="shared" si="236"/>
        <v>2019/7</v>
      </c>
      <c r="AX661" s="11" t="str">
        <f t="shared" si="237"/>
        <v>2019/7 Contribuciones Seg. Social</v>
      </c>
      <c r="AY661" s="11">
        <f t="shared" si="239"/>
        <v>148239.01</v>
      </c>
      <c r="AZ661" s="11">
        <f t="shared" si="238"/>
        <v>2.9205740108491012E-2</v>
      </c>
      <c r="BA661" s="11" t="str">
        <f t="shared" si="241"/>
        <v>N705231 48</v>
      </c>
      <c r="BB661" s="11">
        <f>IFERROR(IF(AW661="","",VLOOKUP(AW661,SUSS!R:S,2,FALSE)),AY661*SUSS!$M$2)</f>
        <v>17788.681199999999</v>
      </c>
      <c r="BC661" s="11">
        <f t="shared" si="240"/>
        <v>519.53160000000003</v>
      </c>
    </row>
    <row r="662" spans="14:55" ht="15.75" thickBot="1">
      <c r="N662" s="3" t="s">
        <v>137</v>
      </c>
      <c r="O662" s="82">
        <v>48</v>
      </c>
      <c r="P662" s="85">
        <v>2473.35</v>
      </c>
      <c r="Q662" s="83" t="s">
        <v>13</v>
      </c>
      <c r="R662" s="83" t="s">
        <v>10</v>
      </c>
      <c r="S662" s="83" t="s">
        <v>10</v>
      </c>
      <c r="T662" s="82" t="s">
        <v>39</v>
      </c>
      <c r="U662" s="82" t="s">
        <v>21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137</v>
      </c>
      <c r="O663" s="82">
        <v>49</v>
      </c>
      <c r="P663" s="86">
        <v>14.88</v>
      </c>
      <c r="Q663" s="83" t="s">
        <v>37</v>
      </c>
      <c r="R663" s="83" t="s">
        <v>10</v>
      </c>
      <c r="S663" s="83" t="s">
        <v>10</v>
      </c>
      <c r="T663" s="82" t="s">
        <v>100</v>
      </c>
      <c r="U663" s="82" t="s">
        <v>21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/>
      </c>
      <c r="AU663" s="11" t="str">
        <f t="shared" si="234"/>
        <v/>
      </c>
      <c r="AV663" s="11" t="str">
        <f t="shared" si="235"/>
        <v/>
      </c>
      <c r="AW663" s="11" t="str">
        <f t="shared" si="236"/>
        <v/>
      </c>
      <c r="AX663" s="11" t="str">
        <f t="shared" si="237"/>
        <v/>
      </c>
      <c r="AY663" s="11" t="str">
        <f t="shared" si="239"/>
        <v/>
      </c>
      <c r="AZ663" s="11" t="str">
        <f t="shared" si="238"/>
        <v/>
      </c>
      <c r="BA663" s="11" t="str">
        <f t="shared" si="241"/>
        <v xml:space="preserve"> </v>
      </c>
      <c r="BB663" s="11" t="str">
        <f>IFERROR(IF(AW663="","",VLOOKUP(AW663,SUSS!R:S,2,FALSE)),AY663*SUSS!$M$2)</f>
        <v/>
      </c>
      <c r="BC663" s="11" t="str">
        <f t="shared" si="240"/>
        <v/>
      </c>
    </row>
    <row r="664" spans="14:55" ht="15.75" thickBot="1">
      <c r="N664" s="3" t="s">
        <v>137</v>
      </c>
      <c r="O664" s="82">
        <v>49</v>
      </c>
      <c r="P664" s="85">
        <v>4329.43</v>
      </c>
      <c r="Q664" s="83" t="s">
        <v>14</v>
      </c>
      <c r="R664" s="83" t="s">
        <v>10</v>
      </c>
      <c r="S664" s="83" t="s">
        <v>10</v>
      </c>
      <c r="T664" s="82" t="s">
        <v>39</v>
      </c>
      <c r="U664" s="82" t="s">
        <v>21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>N705231</v>
      </c>
      <c r="AU664" s="11">
        <f t="shared" si="234"/>
        <v>49</v>
      </c>
      <c r="AV664" s="11">
        <f t="shared" si="235"/>
        <v>4329.43</v>
      </c>
      <c r="AW664" s="11" t="str">
        <f t="shared" si="236"/>
        <v>2019/7</v>
      </c>
      <c r="AX664" s="11" t="str">
        <f t="shared" si="237"/>
        <v>2019/7 Contribuciones Seg. Social</v>
      </c>
      <c r="AY664" s="11">
        <f t="shared" si="239"/>
        <v>148239.01</v>
      </c>
      <c r="AZ664" s="11">
        <f t="shared" si="238"/>
        <v>2.9205740108491012E-2</v>
      </c>
      <c r="BA664" s="11" t="str">
        <f t="shared" si="241"/>
        <v>N705231 49</v>
      </c>
      <c r="BB664" s="11">
        <f>IFERROR(IF(AW664="","",VLOOKUP(AW664,SUSS!R:S,2,FALSE)),AY664*SUSS!$M$2)</f>
        <v>17788.681199999999</v>
      </c>
      <c r="BC664" s="11">
        <f t="shared" si="240"/>
        <v>519.53160000000003</v>
      </c>
    </row>
    <row r="665" spans="14:55" ht="15.75" thickBot="1">
      <c r="N665" s="3" t="s">
        <v>137</v>
      </c>
      <c r="O665" s="82">
        <v>49</v>
      </c>
      <c r="P665" s="85">
        <v>2473.35</v>
      </c>
      <c r="Q665" s="83" t="s">
        <v>13</v>
      </c>
      <c r="R665" s="83" t="s">
        <v>10</v>
      </c>
      <c r="S665" s="83" t="s">
        <v>10</v>
      </c>
      <c r="T665" s="82" t="s">
        <v>39</v>
      </c>
      <c r="U665" s="82" t="s">
        <v>21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137</v>
      </c>
      <c r="O666" s="82">
        <v>50</v>
      </c>
      <c r="P666" s="86">
        <v>14.88</v>
      </c>
      <c r="Q666" s="83" t="s">
        <v>37</v>
      </c>
      <c r="R666" s="83" t="s">
        <v>10</v>
      </c>
      <c r="S666" s="83" t="s">
        <v>10</v>
      </c>
      <c r="T666" s="82" t="s">
        <v>100</v>
      </c>
      <c r="U666" s="82" t="s">
        <v>21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137</v>
      </c>
      <c r="O667" s="82">
        <v>50</v>
      </c>
      <c r="P667" s="85">
        <v>4329.43</v>
      </c>
      <c r="Q667" s="83" t="s">
        <v>14</v>
      </c>
      <c r="R667" s="83" t="s">
        <v>10</v>
      </c>
      <c r="S667" s="83" t="s">
        <v>10</v>
      </c>
      <c r="T667" s="82" t="s">
        <v>39</v>
      </c>
      <c r="U667" s="82" t="s">
        <v>21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N705231</v>
      </c>
      <c r="AU667" s="11">
        <f t="shared" si="234"/>
        <v>50</v>
      </c>
      <c r="AV667" s="11">
        <f t="shared" si="235"/>
        <v>4329.43</v>
      </c>
      <c r="AW667" s="11" t="str">
        <f t="shared" si="236"/>
        <v>2019/7</v>
      </c>
      <c r="AX667" s="11" t="str">
        <f t="shared" si="237"/>
        <v>2019/7 Contribuciones Seg. Social</v>
      </c>
      <c r="AY667" s="11">
        <f t="shared" si="239"/>
        <v>148239.01</v>
      </c>
      <c r="AZ667" s="11">
        <f t="shared" si="238"/>
        <v>2.9205740108491012E-2</v>
      </c>
      <c r="BA667" s="11" t="str">
        <f t="shared" si="241"/>
        <v>N705231 50</v>
      </c>
      <c r="BB667" s="11">
        <f>IFERROR(IF(AW667="","",VLOOKUP(AW667,SUSS!R:S,2,FALSE)),AY667*SUSS!$M$2)</f>
        <v>17788.681199999999</v>
      </c>
      <c r="BC667" s="11">
        <f t="shared" si="240"/>
        <v>519.53160000000003</v>
      </c>
    </row>
    <row r="668" spans="14:55" ht="15.75" thickBot="1">
      <c r="N668" s="3" t="s">
        <v>137</v>
      </c>
      <c r="O668" s="82">
        <v>50</v>
      </c>
      <c r="P668" s="85">
        <v>2473.35</v>
      </c>
      <c r="Q668" s="83" t="s">
        <v>13</v>
      </c>
      <c r="R668" s="83" t="s">
        <v>10</v>
      </c>
      <c r="S668" s="83" t="s">
        <v>10</v>
      </c>
      <c r="T668" s="82" t="s">
        <v>39</v>
      </c>
      <c r="U668" s="82" t="s">
        <v>21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137</v>
      </c>
      <c r="O669" s="82">
        <v>51</v>
      </c>
      <c r="P669" s="86">
        <v>14.88</v>
      </c>
      <c r="Q669" s="83" t="s">
        <v>37</v>
      </c>
      <c r="R669" s="83" t="s">
        <v>10</v>
      </c>
      <c r="S669" s="83" t="s">
        <v>10</v>
      </c>
      <c r="T669" s="82" t="s">
        <v>100</v>
      </c>
      <c r="U669" s="82" t="s">
        <v>21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137</v>
      </c>
      <c r="O670" s="82">
        <v>51</v>
      </c>
      <c r="P670" s="85">
        <v>4329.43</v>
      </c>
      <c r="Q670" s="83" t="s">
        <v>14</v>
      </c>
      <c r="R670" s="83" t="s">
        <v>10</v>
      </c>
      <c r="S670" s="83" t="s">
        <v>10</v>
      </c>
      <c r="T670" s="82" t="s">
        <v>39</v>
      </c>
      <c r="U670" s="82" t="s">
        <v>21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>N705231</v>
      </c>
      <c r="AU670" s="11">
        <f t="shared" ref="AU670:AU733" si="255">IF($Q670=$AD$1,O670,"")</f>
        <v>51</v>
      </c>
      <c r="AV670" s="11">
        <f t="shared" ref="AV670:AV733" si="256">IF($Q670=$AD$1,P670,"")</f>
        <v>4329.43</v>
      </c>
      <c r="AW670" s="11" t="str">
        <f t="shared" ref="AW670:AW733" si="257">IF($Q670=$AD$1,T670,"")</f>
        <v>2019/7</v>
      </c>
      <c r="AX670" s="11" t="str">
        <f t="shared" ref="AX670:AX733" si="258">IF(AW670&lt;&gt;"",AW670&amp;" "&amp;$AD$1,"")</f>
        <v>2019/7 Contribuciones Seg. Social</v>
      </c>
      <c r="AY670" s="11">
        <f t="shared" si="239"/>
        <v>148239.01</v>
      </c>
      <c r="AZ670" s="11">
        <f t="shared" ref="AZ670:AZ733" si="259">IF(AY670="","",AV670/AY670)</f>
        <v>2.9205740108491012E-2</v>
      </c>
      <c r="BA670" s="11" t="str">
        <f t="shared" si="241"/>
        <v>N705231 51</v>
      </c>
      <c r="BB670" s="11">
        <f>IFERROR(IF(AW670="","",VLOOKUP(AW670,SUSS!R:S,2,FALSE)),AY670*SUSS!$M$2)</f>
        <v>17788.681199999999</v>
      </c>
      <c r="BC670" s="11">
        <f t="shared" si="240"/>
        <v>519.53160000000003</v>
      </c>
    </row>
    <row r="671" spans="14:55" ht="15.75" thickBot="1">
      <c r="N671" s="3" t="s">
        <v>137</v>
      </c>
      <c r="O671" s="82">
        <v>51</v>
      </c>
      <c r="P671" s="85">
        <v>2473.35</v>
      </c>
      <c r="Q671" s="83" t="s">
        <v>13</v>
      </c>
      <c r="R671" s="83" t="s">
        <v>10</v>
      </c>
      <c r="S671" s="83" t="s">
        <v>10</v>
      </c>
      <c r="T671" s="82" t="s">
        <v>39</v>
      </c>
      <c r="U671" s="82" t="s">
        <v>21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4:55" ht="15.75" thickBot="1">
      <c r="N672" s="3" t="s">
        <v>137</v>
      </c>
      <c r="O672" s="82">
        <v>52</v>
      </c>
      <c r="P672" s="86">
        <v>14.88</v>
      </c>
      <c r="Q672" s="83" t="s">
        <v>37</v>
      </c>
      <c r="R672" s="83" t="s">
        <v>10</v>
      </c>
      <c r="S672" s="83" t="s">
        <v>10</v>
      </c>
      <c r="T672" s="82" t="s">
        <v>100</v>
      </c>
      <c r="U672" s="82" t="s">
        <v>21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137</v>
      </c>
      <c r="O673" s="82">
        <v>52</v>
      </c>
      <c r="P673" s="85">
        <v>4329.43</v>
      </c>
      <c r="Q673" s="83" t="s">
        <v>14</v>
      </c>
      <c r="R673" s="83" t="s">
        <v>10</v>
      </c>
      <c r="S673" s="83" t="s">
        <v>10</v>
      </c>
      <c r="T673" s="82" t="s">
        <v>39</v>
      </c>
      <c r="U673" s="82" t="s">
        <v>21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>N705231</v>
      </c>
      <c r="AU673" s="11">
        <f t="shared" si="255"/>
        <v>52</v>
      </c>
      <c r="AV673" s="11">
        <f t="shared" si="256"/>
        <v>4329.43</v>
      </c>
      <c r="AW673" s="11" t="str">
        <f t="shared" si="257"/>
        <v>2019/7</v>
      </c>
      <c r="AX673" s="11" t="str">
        <f t="shared" si="258"/>
        <v>2019/7 Contribuciones Seg. Social</v>
      </c>
      <c r="AY673" s="11">
        <f t="shared" si="239"/>
        <v>148239.01</v>
      </c>
      <c r="AZ673" s="11">
        <f t="shared" si="259"/>
        <v>2.9205740108491012E-2</v>
      </c>
      <c r="BA673" s="11" t="str">
        <f t="shared" si="241"/>
        <v>N705231 52</v>
      </c>
      <c r="BB673" s="11">
        <f>IFERROR(IF(AW673="","",VLOOKUP(AW673,SUSS!R:S,2,FALSE)),AY673*SUSS!$M$2)</f>
        <v>17788.681199999999</v>
      </c>
      <c r="BC673" s="11">
        <f t="shared" si="240"/>
        <v>519.53160000000003</v>
      </c>
    </row>
    <row r="674" spans="14:55" ht="15.75" thickBot="1">
      <c r="N674" s="3" t="s">
        <v>137</v>
      </c>
      <c r="O674" s="82">
        <v>52</v>
      </c>
      <c r="P674" s="85">
        <v>2473.35</v>
      </c>
      <c r="Q674" s="83" t="s">
        <v>13</v>
      </c>
      <c r="R674" s="83" t="s">
        <v>10</v>
      </c>
      <c r="S674" s="83" t="s">
        <v>10</v>
      </c>
      <c r="T674" s="82" t="s">
        <v>39</v>
      </c>
      <c r="U674" s="82" t="s">
        <v>21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137</v>
      </c>
      <c r="O675" s="82">
        <v>53</v>
      </c>
      <c r="P675" s="86">
        <v>14.88</v>
      </c>
      <c r="Q675" s="83" t="s">
        <v>37</v>
      </c>
      <c r="R675" s="83" t="s">
        <v>10</v>
      </c>
      <c r="S675" s="83" t="s">
        <v>10</v>
      </c>
      <c r="T675" s="82" t="s">
        <v>100</v>
      </c>
      <c r="U675" s="82" t="s">
        <v>21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4:55" ht="15.75" thickBot="1">
      <c r="N676" s="3" t="s">
        <v>137</v>
      </c>
      <c r="O676" s="82">
        <v>53</v>
      </c>
      <c r="P676" s="85">
        <v>4329.43</v>
      </c>
      <c r="Q676" s="83" t="s">
        <v>14</v>
      </c>
      <c r="R676" s="83" t="s">
        <v>10</v>
      </c>
      <c r="S676" s="83" t="s">
        <v>10</v>
      </c>
      <c r="T676" s="82" t="s">
        <v>39</v>
      </c>
      <c r="U676" s="82" t="s">
        <v>21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>N705231</v>
      </c>
      <c r="AU676" s="11">
        <f t="shared" si="255"/>
        <v>53</v>
      </c>
      <c r="AV676" s="11">
        <f t="shared" si="256"/>
        <v>4329.43</v>
      </c>
      <c r="AW676" s="11" t="str">
        <f t="shared" si="257"/>
        <v>2019/7</v>
      </c>
      <c r="AX676" s="11" t="str">
        <f t="shared" si="258"/>
        <v>2019/7 Contribuciones Seg. Social</v>
      </c>
      <c r="AY676" s="11">
        <f t="shared" si="239"/>
        <v>148239.01</v>
      </c>
      <c r="AZ676" s="11">
        <f t="shared" si="259"/>
        <v>2.9205740108491012E-2</v>
      </c>
      <c r="BA676" s="11" t="str">
        <f t="shared" si="241"/>
        <v>N705231 53</v>
      </c>
      <c r="BB676" s="11">
        <f>IFERROR(IF(AW676="","",VLOOKUP(AW676,SUSS!R:S,2,FALSE)),AY676*SUSS!$M$2)</f>
        <v>17788.681199999999</v>
      </c>
      <c r="BC676" s="11">
        <f t="shared" si="240"/>
        <v>519.53160000000003</v>
      </c>
    </row>
    <row r="677" spans="14:55" ht="15.75" thickBot="1">
      <c r="N677" s="3" t="s">
        <v>137</v>
      </c>
      <c r="O677" s="82">
        <v>53</v>
      </c>
      <c r="P677" s="85">
        <v>2473.35</v>
      </c>
      <c r="Q677" s="83" t="s">
        <v>13</v>
      </c>
      <c r="R677" s="83" t="s">
        <v>10</v>
      </c>
      <c r="S677" s="83" t="s">
        <v>10</v>
      </c>
      <c r="T677" s="82" t="s">
        <v>39</v>
      </c>
      <c r="U677" s="82" t="s">
        <v>21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137</v>
      </c>
      <c r="O678" s="82">
        <v>54</v>
      </c>
      <c r="P678" s="86">
        <v>14.88</v>
      </c>
      <c r="Q678" s="83" t="s">
        <v>37</v>
      </c>
      <c r="R678" s="83" t="s">
        <v>10</v>
      </c>
      <c r="S678" s="83" t="s">
        <v>10</v>
      </c>
      <c r="T678" s="82" t="s">
        <v>100</v>
      </c>
      <c r="U678" s="82" t="s">
        <v>21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137</v>
      </c>
      <c r="O679" s="82">
        <v>54</v>
      </c>
      <c r="P679" s="85">
        <v>4329.43</v>
      </c>
      <c r="Q679" s="83" t="s">
        <v>14</v>
      </c>
      <c r="R679" s="83" t="s">
        <v>10</v>
      </c>
      <c r="S679" s="83" t="s">
        <v>10</v>
      </c>
      <c r="T679" s="82" t="s">
        <v>39</v>
      </c>
      <c r="U679" s="82" t="s">
        <v>21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N705231</v>
      </c>
      <c r="AU679" s="11">
        <f t="shared" si="255"/>
        <v>54</v>
      </c>
      <c r="AV679" s="11">
        <f t="shared" si="256"/>
        <v>4329.43</v>
      </c>
      <c r="AW679" s="11" t="str">
        <f t="shared" si="257"/>
        <v>2019/7</v>
      </c>
      <c r="AX679" s="11" t="str">
        <f t="shared" si="258"/>
        <v>2019/7 Contribuciones Seg. Social</v>
      </c>
      <c r="AY679" s="11">
        <f t="shared" si="239"/>
        <v>148239.01</v>
      </c>
      <c r="AZ679" s="11">
        <f t="shared" si="259"/>
        <v>2.9205740108491012E-2</v>
      </c>
      <c r="BA679" s="11" t="str">
        <f t="shared" si="241"/>
        <v>N705231 54</v>
      </c>
      <c r="BB679" s="11">
        <f>IFERROR(IF(AW679="","",VLOOKUP(AW679,SUSS!R:S,2,FALSE)),AY679*SUSS!$M$2)</f>
        <v>17788.681199999999</v>
      </c>
      <c r="BC679" s="11">
        <f t="shared" si="240"/>
        <v>519.53160000000003</v>
      </c>
    </row>
    <row r="680" spans="14:55" ht="15.75" thickBot="1">
      <c r="N680" s="3" t="s">
        <v>137</v>
      </c>
      <c r="O680" s="82">
        <v>54</v>
      </c>
      <c r="P680" s="85">
        <v>2473.35</v>
      </c>
      <c r="Q680" s="83" t="s">
        <v>13</v>
      </c>
      <c r="R680" s="83" t="s">
        <v>10</v>
      </c>
      <c r="S680" s="83" t="s">
        <v>10</v>
      </c>
      <c r="T680" s="82" t="s">
        <v>39</v>
      </c>
      <c r="U680" s="82" t="s">
        <v>21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137</v>
      </c>
      <c r="O681" s="82">
        <v>55</v>
      </c>
      <c r="P681" s="86">
        <v>8.39</v>
      </c>
      <c r="Q681" s="83" t="s">
        <v>37</v>
      </c>
      <c r="R681" s="83" t="s">
        <v>10</v>
      </c>
      <c r="S681" s="83" t="s">
        <v>10</v>
      </c>
      <c r="T681" s="82" t="s">
        <v>100</v>
      </c>
      <c r="U681" s="82" t="s">
        <v>21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137</v>
      </c>
      <c r="O682" s="82">
        <v>55</v>
      </c>
      <c r="P682" s="86">
        <v>6.49</v>
      </c>
      <c r="Q682" s="83" t="s">
        <v>37</v>
      </c>
      <c r="R682" s="83" t="s">
        <v>10</v>
      </c>
      <c r="S682" s="83" t="s">
        <v>11</v>
      </c>
      <c r="T682" s="82" t="s">
        <v>100</v>
      </c>
      <c r="U682" s="82" t="s">
        <v>21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137</v>
      </c>
      <c r="O683" s="82">
        <v>55</v>
      </c>
      <c r="P683" s="85">
        <v>4329.43</v>
      </c>
      <c r="Q683" s="83" t="s">
        <v>14</v>
      </c>
      <c r="R683" s="83" t="s">
        <v>10</v>
      </c>
      <c r="S683" s="83" t="s">
        <v>10</v>
      </c>
      <c r="T683" s="82" t="s">
        <v>39</v>
      </c>
      <c r="U683" s="82" t="s">
        <v>21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N705231</v>
      </c>
      <c r="AU683" s="11">
        <f t="shared" si="255"/>
        <v>55</v>
      </c>
      <c r="AV683" s="11">
        <f t="shared" si="256"/>
        <v>4329.43</v>
      </c>
      <c r="AW683" s="11" t="str">
        <f t="shared" si="257"/>
        <v>2019/7</v>
      </c>
      <c r="AX683" s="11" t="str">
        <f t="shared" si="258"/>
        <v>2019/7 Contribuciones Seg. Social</v>
      </c>
      <c r="AY683" s="11">
        <f t="shared" si="239"/>
        <v>148239.01</v>
      </c>
      <c r="AZ683" s="11">
        <f t="shared" si="259"/>
        <v>2.9205740108491012E-2</v>
      </c>
      <c r="BA683" s="11" t="str">
        <f t="shared" si="241"/>
        <v>N705231 55</v>
      </c>
      <c r="BB683" s="11">
        <f>IFERROR(IF(AW683="","",VLOOKUP(AW683,SUSS!R:S,2,FALSE)),AY683*SUSS!$M$2)</f>
        <v>17788.681199999999</v>
      </c>
      <c r="BC683" s="11">
        <f t="shared" si="240"/>
        <v>519.53160000000003</v>
      </c>
    </row>
    <row r="684" spans="14:55" ht="15.75" thickBot="1">
      <c r="N684" s="3" t="s">
        <v>137</v>
      </c>
      <c r="O684" s="82">
        <v>55</v>
      </c>
      <c r="P684" s="85">
        <v>1349.18</v>
      </c>
      <c r="Q684" s="83" t="s">
        <v>13</v>
      </c>
      <c r="R684" s="83" t="s">
        <v>10</v>
      </c>
      <c r="S684" s="83" t="s">
        <v>10</v>
      </c>
      <c r="T684" s="82" t="s">
        <v>39</v>
      </c>
      <c r="U684" s="82" t="s">
        <v>21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137</v>
      </c>
      <c r="O685" s="82">
        <v>55</v>
      </c>
      <c r="P685" s="85">
        <v>1124.17</v>
      </c>
      <c r="Q685" s="83" t="s">
        <v>13</v>
      </c>
      <c r="R685" s="83" t="s">
        <v>10</v>
      </c>
      <c r="S685" s="83" t="s">
        <v>11</v>
      </c>
      <c r="T685" s="82" t="s">
        <v>39</v>
      </c>
      <c r="U685" s="82" t="s">
        <v>21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137</v>
      </c>
      <c r="O686" s="82">
        <v>56</v>
      </c>
      <c r="P686" s="86">
        <v>14.88</v>
      </c>
      <c r="Q686" s="83" t="s">
        <v>37</v>
      </c>
      <c r="R686" s="83" t="s">
        <v>10</v>
      </c>
      <c r="S686" s="83" t="s">
        <v>11</v>
      </c>
      <c r="T686" s="82" t="s">
        <v>100</v>
      </c>
      <c r="U686" s="82" t="s">
        <v>21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137</v>
      </c>
      <c r="O687" s="82">
        <v>56</v>
      </c>
      <c r="P687" s="85">
        <v>4329.43</v>
      </c>
      <c r="Q687" s="83" t="s">
        <v>14</v>
      </c>
      <c r="R687" s="83" t="s">
        <v>10</v>
      </c>
      <c r="S687" s="83" t="s">
        <v>10</v>
      </c>
      <c r="T687" s="82" t="s">
        <v>39</v>
      </c>
      <c r="U687" s="82" t="s">
        <v>21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N705231</v>
      </c>
      <c r="AU687" s="11">
        <f t="shared" si="255"/>
        <v>56</v>
      </c>
      <c r="AV687" s="11">
        <f t="shared" si="256"/>
        <v>4329.43</v>
      </c>
      <c r="AW687" s="11" t="str">
        <f t="shared" si="257"/>
        <v>2019/7</v>
      </c>
      <c r="AX687" s="11" t="str">
        <f t="shared" si="258"/>
        <v>2019/7 Contribuciones Seg. Social</v>
      </c>
      <c r="AY687" s="11">
        <f t="shared" si="239"/>
        <v>148239.01</v>
      </c>
      <c r="AZ687" s="11">
        <f t="shared" si="259"/>
        <v>2.9205740108491012E-2</v>
      </c>
      <c r="BA687" s="11" t="str">
        <f t="shared" si="241"/>
        <v>N705231 56</v>
      </c>
      <c r="BB687" s="11">
        <f>IFERROR(IF(AW687="","",VLOOKUP(AW687,SUSS!R:S,2,FALSE)),AY687*SUSS!$M$2)</f>
        <v>17788.681199999999</v>
      </c>
      <c r="BC687" s="11">
        <f t="shared" si="240"/>
        <v>519.53160000000003</v>
      </c>
    </row>
    <row r="688" spans="14:55" ht="15.75" thickBot="1">
      <c r="N688" s="3" t="s">
        <v>137</v>
      </c>
      <c r="O688" s="82">
        <v>56</v>
      </c>
      <c r="P688" s="85">
        <v>2473.35</v>
      </c>
      <c r="Q688" s="83" t="s">
        <v>13</v>
      </c>
      <c r="R688" s="83" t="s">
        <v>10</v>
      </c>
      <c r="S688" s="83" t="s">
        <v>11</v>
      </c>
      <c r="T688" s="82" t="s">
        <v>39</v>
      </c>
      <c r="U688" s="82" t="s">
        <v>21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137</v>
      </c>
      <c r="O689" s="82">
        <v>57</v>
      </c>
      <c r="P689" s="86">
        <v>14.88</v>
      </c>
      <c r="Q689" s="83" t="s">
        <v>37</v>
      </c>
      <c r="R689" s="83" t="s">
        <v>10</v>
      </c>
      <c r="S689" s="83" t="s">
        <v>11</v>
      </c>
      <c r="T689" s="82" t="s">
        <v>100</v>
      </c>
      <c r="U689" s="82" t="s">
        <v>21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137</v>
      </c>
      <c r="O690" s="82">
        <v>57</v>
      </c>
      <c r="P690" s="85">
        <v>2493.69</v>
      </c>
      <c r="Q690" s="83" t="s">
        <v>14</v>
      </c>
      <c r="R690" s="83" t="s">
        <v>10</v>
      </c>
      <c r="S690" s="83" t="s">
        <v>10</v>
      </c>
      <c r="T690" s="82" t="s">
        <v>39</v>
      </c>
      <c r="U690" s="82" t="s">
        <v>21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>N705231</v>
      </c>
      <c r="AU690" s="11">
        <f t="shared" si="255"/>
        <v>57</v>
      </c>
      <c r="AV690" s="11">
        <f t="shared" si="256"/>
        <v>2493.69</v>
      </c>
      <c r="AW690" s="11" t="str">
        <f t="shared" si="257"/>
        <v>2019/7</v>
      </c>
      <c r="AX690" s="11" t="str">
        <f t="shared" si="258"/>
        <v>2019/7 Contribuciones Seg. Social</v>
      </c>
      <c r="AY690" s="11">
        <f t="shared" si="239"/>
        <v>148239.01</v>
      </c>
      <c r="AZ690" s="11">
        <f t="shared" si="259"/>
        <v>1.6822090217682915E-2</v>
      </c>
      <c r="BA690" s="11" t="str">
        <f t="shared" si="241"/>
        <v>N705231 57</v>
      </c>
      <c r="BB690" s="11">
        <f>IFERROR(IF(AW690="","",VLOOKUP(AW690,SUSS!R:S,2,FALSE)),AY690*SUSS!$M$2)</f>
        <v>17788.681199999999</v>
      </c>
      <c r="BC690" s="11">
        <f t="shared" si="240"/>
        <v>299.24279999999993</v>
      </c>
    </row>
    <row r="691" spans="14:55" ht="15.75" thickBot="1">
      <c r="N691" s="3" t="s">
        <v>137</v>
      </c>
      <c r="O691" s="82">
        <v>57</v>
      </c>
      <c r="P691" s="85">
        <v>1835.74</v>
      </c>
      <c r="Q691" s="83" t="s">
        <v>14</v>
      </c>
      <c r="R691" s="83" t="s">
        <v>10</v>
      </c>
      <c r="S691" s="83" t="s">
        <v>11</v>
      </c>
      <c r="T691" s="82" t="s">
        <v>39</v>
      </c>
      <c r="U691" s="82" t="s">
        <v>21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N705231</v>
      </c>
      <c r="AU691" s="11">
        <f t="shared" si="255"/>
        <v>57</v>
      </c>
      <c r="AV691" s="11">
        <f t="shared" si="256"/>
        <v>1835.74</v>
      </c>
      <c r="AW691" s="11" t="str">
        <f t="shared" si="257"/>
        <v>2019/7</v>
      </c>
      <c r="AX691" s="11" t="str">
        <f t="shared" si="258"/>
        <v>2019/7 Contribuciones Seg. Social</v>
      </c>
      <c r="AY691" s="11">
        <f t="shared" si="239"/>
        <v>148239.01</v>
      </c>
      <c r="AZ691" s="11">
        <f t="shared" si="259"/>
        <v>1.2383649890808094E-2</v>
      </c>
      <c r="BA691" s="11" t="str">
        <f t="shared" si="241"/>
        <v>N705231 57</v>
      </c>
      <c r="BB691" s="11">
        <f>IFERROR(IF(AW691="","",VLOOKUP(AW691,SUSS!R:S,2,FALSE)),AY691*SUSS!$M$2)</f>
        <v>17788.681199999999</v>
      </c>
      <c r="BC691" s="11">
        <f t="shared" si="240"/>
        <v>220.28879999999998</v>
      </c>
    </row>
    <row r="692" spans="14:55" ht="15.75" thickBot="1">
      <c r="N692" s="3" t="s">
        <v>137</v>
      </c>
      <c r="O692" s="82">
        <v>57</v>
      </c>
      <c r="P692" s="85">
        <v>2473.35</v>
      </c>
      <c r="Q692" s="83" t="s">
        <v>13</v>
      </c>
      <c r="R692" s="83" t="s">
        <v>10</v>
      </c>
      <c r="S692" s="83" t="s">
        <v>11</v>
      </c>
      <c r="T692" s="82" t="s">
        <v>39</v>
      </c>
      <c r="U692" s="82" t="s">
        <v>21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137</v>
      </c>
      <c r="O693" s="82">
        <v>58</v>
      </c>
      <c r="P693" s="86">
        <v>14.88</v>
      </c>
      <c r="Q693" s="83" t="s">
        <v>37</v>
      </c>
      <c r="R693" s="83" t="s">
        <v>10</v>
      </c>
      <c r="S693" s="83" t="s">
        <v>11</v>
      </c>
      <c r="T693" s="82" t="s">
        <v>100</v>
      </c>
      <c r="U693" s="82" t="s">
        <v>21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137</v>
      </c>
      <c r="O694" s="82">
        <v>58</v>
      </c>
      <c r="P694" s="85">
        <v>4329.43</v>
      </c>
      <c r="Q694" s="83" t="s">
        <v>14</v>
      </c>
      <c r="R694" s="83" t="s">
        <v>10</v>
      </c>
      <c r="S694" s="83" t="s">
        <v>11</v>
      </c>
      <c r="T694" s="82" t="s">
        <v>39</v>
      </c>
      <c r="U694" s="82" t="s">
        <v>21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>N705231</v>
      </c>
      <c r="AU694" s="11">
        <f t="shared" si="255"/>
        <v>58</v>
      </c>
      <c r="AV694" s="11">
        <f t="shared" si="256"/>
        <v>4329.43</v>
      </c>
      <c r="AW694" s="11" t="str">
        <f t="shared" si="257"/>
        <v>2019/7</v>
      </c>
      <c r="AX694" s="11" t="str">
        <f t="shared" si="258"/>
        <v>2019/7 Contribuciones Seg. Social</v>
      </c>
      <c r="AY694" s="11">
        <f t="shared" si="239"/>
        <v>148239.01</v>
      </c>
      <c r="AZ694" s="11">
        <f t="shared" si="259"/>
        <v>2.9205740108491012E-2</v>
      </c>
      <c r="BA694" s="11" t="str">
        <f t="shared" si="241"/>
        <v>N705231 58</v>
      </c>
      <c r="BB694" s="11">
        <f>IFERROR(IF(AW694="","",VLOOKUP(AW694,SUSS!R:S,2,FALSE)),AY694*SUSS!$M$2)</f>
        <v>17788.681199999999</v>
      </c>
      <c r="BC694" s="11">
        <f t="shared" si="240"/>
        <v>519.53160000000003</v>
      </c>
    </row>
    <row r="695" spans="14:55" ht="15.75" thickBot="1">
      <c r="N695" s="3" t="s">
        <v>137</v>
      </c>
      <c r="O695" s="82">
        <v>58</v>
      </c>
      <c r="P695" s="85">
        <v>2473.35</v>
      </c>
      <c r="Q695" s="83" t="s">
        <v>13</v>
      </c>
      <c r="R695" s="83" t="s">
        <v>10</v>
      </c>
      <c r="S695" s="83" t="s">
        <v>11</v>
      </c>
      <c r="T695" s="82" t="s">
        <v>39</v>
      </c>
      <c r="U695" s="82" t="s">
        <v>21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4:55" ht="15.75" thickBot="1">
      <c r="N696" s="3" t="s">
        <v>137</v>
      </c>
      <c r="O696" s="82">
        <v>59</v>
      </c>
      <c r="P696" s="86">
        <v>14.88</v>
      </c>
      <c r="Q696" s="83" t="s">
        <v>37</v>
      </c>
      <c r="R696" s="83" t="s">
        <v>10</v>
      </c>
      <c r="S696" s="83" t="s">
        <v>11</v>
      </c>
      <c r="T696" s="82" t="s">
        <v>100</v>
      </c>
      <c r="U696" s="82" t="s">
        <v>21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137</v>
      </c>
      <c r="O697" s="82">
        <v>59</v>
      </c>
      <c r="P697" s="85">
        <v>4329.43</v>
      </c>
      <c r="Q697" s="83" t="s">
        <v>14</v>
      </c>
      <c r="R697" s="83" t="s">
        <v>10</v>
      </c>
      <c r="S697" s="83" t="s">
        <v>11</v>
      </c>
      <c r="T697" s="82" t="s">
        <v>39</v>
      </c>
      <c r="U697" s="82" t="s">
        <v>21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>N705231</v>
      </c>
      <c r="AU697" s="11">
        <f t="shared" si="255"/>
        <v>59</v>
      </c>
      <c r="AV697" s="11">
        <f t="shared" si="256"/>
        <v>4329.43</v>
      </c>
      <c r="AW697" s="11" t="str">
        <f t="shared" si="257"/>
        <v>2019/7</v>
      </c>
      <c r="AX697" s="11" t="str">
        <f t="shared" si="258"/>
        <v>2019/7 Contribuciones Seg. Social</v>
      </c>
      <c r="AY697" s="11">
        <f t="shared" si="239"/>
        <v>148239.01</v>
      </c>
      <c r="AZ697" s="11">
        <f t="shared" si="259"/>
        <v>2.9205740108491012E-2</v>
      </c>
      <c r="BA697" s="11" t="str">
        <f t="shared" si="241"/>
        <v>N705231 59</v>
      </c>
      <c r="BB697" s="11">
        <f>IFERROR(IF(AW697="","",VLOOKUP(AW697,SUSS!R:S,2,FALSE)),AY697*SUSS!$M$2)</f>
        <v>17788.681199999999</v>
      </c>
      <c r="BC697" s="11">
        <f t="shared" si="240"/>
        <v>519.53160000000003</v>
      </c>
    </row>
    <row r="698" spans="14:55" ht="15.75" thickBot="1">
      <c r="N698" s="3" t="s">
        <v>137</v>
      </c>
      <c r="O698" s="82">
        <v>59</v>
      </c>
      <c r="P698" s="85">
        <v>2473.35</v>
      </c>
      <c r="Q698" s="83" t="s">
        <v>13</v>
      </c>
      <c r="R698" s="83" t="s">
        <v>10</v>
      </c>
      <c r="S698" s="83" t="s">
        <v>11</v>
      </c>
      <c r="T698" s="82" t="s">
        <v>39</v>
      </c>
      <c r="U698" s="82" t="s">
        <v>21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137</v>
      </c>
      <c r="O699" s="82">
        <v>60</v>
      </c>
      <c r="P699" s="86">
        <v>15.18</v>
      </c>
      <c r="Q699" s="83" t="s">
        <v>37</v>
      </c>
      <c r="R699" s="83" t="s">
        <v>10</v>
      </c>
      <c r="S699" s="83" t="s">
        <v>11</v>
      </c>
      <c r="T699" s="82" t="s">
        <v>100</v>
      </c>
      <c r="U699" s="82" t="s">
        <v>21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4:55" ht="15.75" thickBot="1">
      <c r="N700" s="3" t="s">
        <v>137</v>
      </c>
      <c r="O700" s="82">
        <v>60</v>
      </c>
      <c r="P700" s="85">
        <v>4329.3</v>
      </c>
      <c r="Q700" s="83" t="s">
        <v>14</v>
      </c>
      <c r="R700" s="83" t="s">
        <v>10</v>
      </c>
      <c r="S700" s="83" t="s">
        <v>11</v>
      </c>
      <c r="T700" s="82" t="s">
        <v>39</v>
      </c>
      <c r="U700" s="82" t="s">
        <v>21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N705231</v>
      </c>
      <c r="AU700" s="11">
        <f t="shared" si="255"/>
        <v>60</v>
      </c>
      <c r="AV700" s="11">
        <f t="shared" si="256"/>
        <v>4329.3</v>
      </c>
      <c r="AW700" s="11" t="str">
        <f t="shared" si="257"/>
        <v>2019/7</v>
      </c>
      <c r="AX700" s="11" t="str">
        <f t="shared" si="258"/>
        <v>2019/7 Contribuciones Seg. Social</v>
      </c>
      <c r="AY700" s="11">
        <f t="shared" si="239"/>
        <v>148239.01</v>
      </c>
      <c r="AZ700" s="11">
        <f t="shared" si="259"/>
        <v>2.9204863146347241E-2</v>
      </c>
      <c r="BA700" s="11" t="str">
        <f t="shared" si="241"/>
        <v>N705231 60</v>
      </c>
      <c r="BB700" s="11">
        <f>IFERROR(IF(AW700="","",VLOOKUP(AW700,SUSS!R:S,2,FALSE)),AY700*SUSS!$M$2)</f>
        <v>17788.681199999999</v>
      </c>
      <c r="BC700" s="11">
        <f t="shared" si="240"/>
        <v>519.51599999999996</v>
      </c>
    </row>
    <row r="701" spans="14:55" ht="15.75" thickBot="1">
      <c r="N701" s="3" t="s">
        <v>137</v>
      </c>
      <c r="O701" s="82">
        <v>60</v>
      </c>
      <c r="P701" s="85">
        <v>2473.44</v>
      </c>
      <c r="Q701" s="83" t="s">
        <v>13</v>
      </c>
      <c r="R701" s="83" t="s">
        <v>10</v>
      </c>
      <c r="S701" s="83" t="s">
        <v>11</v>
      </c>
      <c r="T701" s="82" t="s">
        <v>39</v>
      </c>
      <c r="U701" s="82" t="s">
        <v>21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46.5" thickBot="1">
      <c r="N702" s="3" t="s">
        <v>136</v>
      </c>
      <c r="O702" s="89" t="s">
        <v>22</v>
      </c>
      <c r="P702"/>
      <c r="Q702"/>
      <c r="R702"/>
      <c r="S702"/>
      <c r="T702"/>
      <c r="U702"/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136</v>
      </c>
      <c r="O703" s="87" t="s">
        <v>16</v>
      </c>
      <c r="P703" s="87" t="s">
        <v>17</v>
      </c>
      <c r="Q703" s="87" t="s">
        <v>3</v>
      </c>
      <c r="R703" s="87" t="s">
        <v>4</v>
      </c>
      <c r="S703" s="87" t="s">
        <v>5</v>
      </c>
      <c r="T703" s="87" t="s">
        <v>18</v>
      </c>
      <c r="U703" s="87" t="s">
        <v>19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136</v>
      </c>
      <c r="O704" s="77">
        <v>1</v>
      </c>
      <c r="P704" s="80">
        <v>3121.34</v>
      </c>
      <c r="Q704" s="78" t="s">
        <v>13</v>
      </c>
      <c r="R704" s="78" t="s">
        <v>10</v>
      </c>
      <c r="S704" s="78" t="s">
        <v>10</v>
      </c>
      <c r="T704" s="77" t="s">
        <v>93</v>
      </c>
      <c r="U704" s="77" t="s">
        <v>21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/>
      </c>
      <c r="AU704" s="11" t="str">
        <f t="shared" si="255"/>
        <v/>
      </c>
      <c r="AV704" s="11" t="str">
        <f t="shared" si="256"/>
        <v/>
      </c>
      <c r="AW704" s="11" t="str">
        <f t="shared" si="257"/>
        <v/>
      </c>
      <c r="AX704" s="11" t="str">
        <f t="shared" si="258"/>
        <v/>
      </c>
      <c r="AY704" s="11" t="str">
        <f t="shared" si="239"/>
        <v/>
      </c>
      <c r="AZ704" s="11" t="str">
        <f t="shared" si="259"/>
        <v/>
      </c>
      <c r="BA704" s="11" t="str">
        <f t="shared" si="241"/>
        <v xml:space="preserve"> </v>
      </c>
      <c r="BB704" s="11" t="str">
        <f>IFERROR(IF(AW704="","",VLOOKUP(AW704,SUSS!R:S,2,FALSE)),AY704*SUSS!$M$2)</f>
        <v/>
      </c>
      <c r="BC704" s="11" t="str">
        <f t="shared" si="240"/>
        <v/>
      </c>
    </row>
    <row r="705" spans="14:55" ht="15.75" thickBot="1">
      <c r="N705" s="3" t="s">
        <v>136</v>
      </c>
      <c r="O705" s="82">
        <v>1</v>
      </c>
      <c r="P705" s="85">
        <v>3263.95</v>
      </c>
      <c r="Q705" s="83" t="s">
        <v>14</v>
      </c>
      <c r="R705" s="83" t="s">
        <v>10</v>
      </c>
      <c r="S705" s="83" t="s">
        <v>10</v>
      </c>
      <c r="T705" s="82" t="s">
        <v>93</v>
      </c>
      <c r="U705" s="82" t="s">
        <v>21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N705432</v>
      </c>
      <c r="AU705" s="11">
        <f t="shared" si="255"/>
        <v>1</v>
      </c>
      <c r="AV705" s="11">
        <f t="shared" si="256"/>
        <v>3263.95</v>
      </c>
      <c r="AW705" s="11" t="str">
        <f t="shared" si="257"/>
        <v>2019/11</v>
      </c>
      <c r="AX705" s="11" t="str">
        <f t="shared" si="258"/>
        <v>2019/11 Contribuciones Seg. Social</v>
      </c>
      <c r="AY705" s="11">
        <f t="shared" si="239"/>
        <v>178033.45</v>
      </c>
      <c r="AZ705" s="11">
        <f t="shared" si="259"/>
        <v>1.8333352524483457E-2</v>
      </c>
      <c r="BA705" s="11" t="str">
        <f t="shared" si="241"/>
        <v>N705432 1</v>
      </c>
      <c r="BB705" s="11">
        <f>IFERROR(IF(AW705="","",VLOOKUP(AW705,SUSS!R:S,2,FALSE)),AY705*SUSS!$M$2)</f>
        <v>21364.013999999999</v>
      </c>
      <c r="BC705" s="11">
        <f t="shared" si="240"/>
        <v>391.67399999999992</v>
      </c>
    </row>
    <row r="706" spans="14:55" ht="15.75" thickBot="1">
      <c r="N706" s="3" t="s">
        <v>136</v>
      </c>
      <c r="O706" s="82">
        <v>2</v>
      </c>
      <c r="P706" s="85">
        <v>3263.95</v>
      </c>
      <c r="Q706" s="83" t="s">
        <v>14</v>
      </c>
      <c r="R706" s="83" t="s">
        <v>10</v>
      </c>
      <c r="S706" s="83" t="s">
        <v>10</v>
      </c>
      <c r="T706" s="82" t="s">
        <v>93</v>
      </c>
      <c r="U706" s="82" t="s">
        <v>21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>N705432</v>
      </c>
      <c r="AU706" s="11">
        <f t="shared" si="255"/>
        <v>2</v>
      </c>
      <c r="AV706" s="11">
        <f t="shared" si="256"/>
        <v>3263.95</v>
      </c>
      <c r="AW706" s="11" t="str">
        <f t="shared" si="257"/>
        <v>2019/11</v>
      </c>
      <c r="AX706" s="11" t="str">
        <f t="shared" si="258"/>
        <v>2019/11 Contribuciones Seg. Social</v>
      </c>
      <c r="AY706" s="11">
        <f t="shared" si="239"/>
        <v>178033.45</v>
      </c>
      <c r="AZ706" s="11">
        <f t="shared" si="259"/>
        <v>1.8333352524483457E-2</v>
      </c>
      <c r="BA706" s="11" t="str">
        <f t="shared" si="241"/>
        <v>N705432 2</v>
      </c>
      <c r="BB706" s="11">
        <f>IFERROR(IF(AW706="","",VLOOKUP(AW706,SUSS!R:S,2,FALSE)),AY706*SUSS!$M$2)</f>
        <v>21364.013999999999</v>
      </c>
      <c r="BC706" s="11">
        <f t="shared" si="240"/>
        <v>391.67399999999992</v>
      </c>
    </row>
    <row r="707" spans="14:55" ht="15.75" thickBot="1">
      <c r="N707" s="3" t="s">
        <v>136</v>
      </c>
      <c r="O707" s="82">
        <v>2</v>
      </c>
      <c r="P707" s="85">
        <v>3121.34</v>
      </c>
      <c r="Q707" s="83" t="s">
        <v>13</v>
      </c>
      <c r="R707" s="83" t="s">
        <v>10</v>
      </c>
      <c r="S707" s="83" t="s">
        <v>10</v>
      </c>
      <c r="T707" s="82" t="s">
        <v>93</v>
      </c>
      <c r="U707" s="82" t="s">
        <v>21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136</v>
      </c>
      <c r="O708" s="82">
        <v>3</v>
      </c>
      <c r="P708" s="85">
        <v>3263.95</v>
      </c>
      <c r="Q708" s="83" t="s">
        <v>14</v>
      </c>
      <c r="R708" s="83" t="s">
        <v>10</v>
      </c>
      <c r="S708" s="83" t="s">
        <v>10</v>
      </c>
      <c r="T708" s="82" t="s">
        <v>93</v>
      </c>
      <c r="U708" s="82" t="s">
        <v>21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N705432</v>
      </c>
      <c r="AU708" s="11">
        <f t="shared" si="255"/>
        <v>3</v>
      </c>
      <c r="AV708" s="11">
        <f t="shared" si="256"/>
        <v>3263.95</v>
      </c>
      <c r="AW708" s="11" t="str">
        <f t="shared" si="257"/>
        <v>2019/11</v>
      </c>
      <c r="AX708" s="11" t="str">
        <f t="shared" si="258"/>
        <v>2019/11 Contribuciones Seg. Social</v>
      </c>
      <c r="AY708" s="11">
        <f t="shared" ref="AY708:AY771" si="260">VLOOKUP(AX708,AO:AP,2,FALSE)</f>
        <v>178033.45</v>
      </c>
      <c r="AZ708" s="11">
        <f t="shared" si="259"/>
        <v>1.8333352524483457E-2</v>
      </c>
      <c r="BA708" s="11" t="str">
        <f t="shared" si="241"/>
        <v>N705432 3</v>
      </c>
      <c r="BB708" s="11">
        <f>IFERROR(IF(AW708="","",VLOOKUP(AW708,SUSS!R:S,2,FALSE)),AY708*SUSS!$M$2)</f>
        <v>21364.013999999999</v>
      </c>
      <c r="BC708" s="11">
        <f t="shared" si="240"/>
        <v>391.67399999999992</v>
      </c>
    </row>
    <row r="709" spans="14:55" ht="15.75" thickBot="1">
      <c r="N709" s="3" t="s">
        <v>136</v>
      </c>
      <c r="O709" s="82">
        <v>3</v>
      </c>
      <c r="P709" s="85">
        <v>3121.34</v>
      </c>
      <c r="Q709" s="83" t="s">
        <v>13</v>
      </c>
      <c r="R709" s="83" t="s">
        <v>10</v>
      </c>
      <c r="S709" s="83" t="s">
        <v>10</v>
      </c>
      <c r="T709" s="82" t="s">
        <v>93</v>
      </c>
      <c r="U709" s="82" t="s">
        <v>21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136</v>
      </c>
      <c r="O710" s="82">
        <v>4</v>
      </c>
      <c r="P710" s="85">
        <v>3263.95</v>
      </c>
      <c r="Q710" s="83" t="s">
        <v>14</v>
      </c>
      <c r="R710" s="83" t="s">
        <v>10</v>
      </c>
      <c r="S710" s="83" t="s">
        <v>10</v>
      </c>
      <c r="T710" s="82" t="s">
        <v>93</v>
      </c>
      <c r="U710" s="82" t="s">
        <v>21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>N705432</v>
      </c>
      <c r="AU710" s="11">
        <f t="shared" si="255"/>
        <v>4</v>
      </c>
      <c r="AV710" s="11">
        <f t="shared" si="256"/>
        <v>3263.95</v>
      </c>
      <c r="AW710" s="11" t="str">
        <f t="shared" si="257"/>
        <v>2019/11</v>
      </c>
      <c r="AX710" s="11" t="str">
        <f t="shared" si="258"/>
        <v>2019/11 Contribuciones Seg. Social</v>
      </c>
      <c r="AY710" s="11">
        <f t="shared" si="260"/>
        <v>178033.45</v>
      </c>
      <c r="AZ710" s="11">
        <f t="shared" si="259"/>
        <v>1.8333352524483457E-2</v>
      </c>
      <c r="BA710" s="11" t="str">
        <f t="shared" si="241"/>
        <v>N705432 4</v>
      </c>
      <c r="BB710" s="11">
        <f>IFERROR(IF(AW710="","",VLOOKUP(AW710,SUSS!R:S,2,FALSE)),AY710*SUSS!$M$2)</f>
        <v>21364.013999999999</v>
      </c>
      <c r="BC710" s="11">
        <f t="shared" si="261"/>
        <v>391.67399999999992</v>
      </c>
    </row>
    <row r="711" spans="14:55" ht="15.75" thickBot="1">
      <c r="N711" s="3" t="s">
        <v>136</v>
      </c>
      <c r="O711" s="82">
        <v>4</v>
      </c>
      <c r="P711" s="85">
        <v>3121.34</v>
      </c>
      <c r="Q711" s="83" t="s">
        <v>13</v>
      </c>
      <c r="R711" s="83" t="s">
        <v>10</v>
      </c>
      <c r="S711" s="83" t="s">
        <v>10</v>
      </c>
      <c r="T711" s="82" t="s">
        <v>93</v>
      </c>
      <c r="U711" s="82" t="s">
        <v>21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136</v>
      </c>
      <c r="O712" s="82">
        <v>5</v>
      </c>
      <c r="P712" s="85">
        <v>3263.95</v>
      </c>
      <c r="Q712" s="83" t="s">
        <v>14</v>
      </c>
      <c r="R712" s="83" t="s">
        <v>10</v>
      </c>
      <c r="S712" s="83" t="s">
        <v>10</v>
      </c>
      <c r="T712" s="82" t="s">
        <v>93</v>
      </c>
      <c r="U712" s="82" t="s">
        <v>21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>N705432</v>
      </c>
      <c r="AU712" s="11">
        <f t="shared" si="255"/>
        <v>5</v>
      </c>
      <c r="AV712" s="11">
        <f t="shared" si="256"/>
        <v>3263.95</v>
      </c>
      <c r="AW712" s="11" t="str">
        <f t="shared" si="257"/>
        <v>2019/11</v>
      </c>
      <c r="AX712" s="11" t="str">
        <f t="shared" si="258"/>
        <v>2019/11 Contribuciones Seg. Social</v>
      </c>
      <c r="AY712" s="11">
        <f t="shared" si="260"/>
        <v>178033.45</v>
      </c>
      <c r="AZ712" s="11">
        <f t="shared" si="259"/>
        <v>1.8333352524483457E-2</v>
      </c>
      <c r="BA712" s="11" t="str">
        <f t="shared" ref="BA712:BA775" si="262">AT712&amp;" "&amp;AU712</f>
        <v>N705432 5</v>
      </c>
      <c r="BB712" s="11">
        <f>IFERROR(IF(AW712="","",VLOOKUP(AW712,SUSS!R:S,2,FALSE)),AY712*SUSS!$M$2)</f>
        <v>21364.013999999999</v>
      </c>
      <c r="BC712" s="11">
        <f t="shared" si="261"/>
        <v>391.67399999999992</v>
      </c>
    </row>
    <row r="713" spans="14:55" ht="15.75" thickBot="1">
      <c r="N713" s="3" t="s">
        <v>136</v>
      </c>
      <c r="O713" s="82">
        <v>5</v>
      </c>
      <c r="P713" s="85">
        <v>3121.34</v>
      </c>
      <c r="Q713" s="83" t="s">
        <v>13</v>
      </c>
      <c r="R713" s="83" t="s">
        <v>10</v>
      </c>
      <c r="S713" s="83" t="s">
        <v>10</v>
      </c>
      <c r="T713" s="82" t="s">
        <v>93</v>
      </c>
      <c r="U713" s="82" t="s">
        <v>21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4:55" ht="15.75" thickBot="1">
      <c r="N714" s="3" t="s">
        <v>136</v>
      </c>
      <c r="O714" s="82">
        <v>6</v>
      </c>
      <c r="P714" s="85">
        <v>3263.95</v>
      </c>
      <c r="Q714" s="83" t="s">
        <v>14</v>
      </c>
      <c r="R714" s="83" t="s">
        <v>10</v>
      </c>
      <c r="S714" s="83" t="s">
        <v>10</v>
      </c>
      <c r="T714" s="82" t="s">
        <v>93</v>
      </c>
      <c r="U714" s="82" t="s">
        <v>21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>N705432</v>
      </c>
      <c r="AU714" s="11">
        <f t="shared" si="255"/>
        <v>6</v>
      </c>
      <c r="AV714" s="11">
        <f t="shared" si="256"/>
        <v>3263.95</v>
      </c>
      <c r="AW714" s="11" t="str">
        <f t="shared" si="257"/>
        <v>2019/11</v>
      </c>
      <c r="AX714" s="11" t="str">
        <f t="shared" si="258"/>
        <v>2019/11 Contribuciones Seg. Social</v>
      </c>
      <c r="AY714" s="11">
        <f t="shared" si="260"/>
        <v>178033.45</v>
      </c>
      <c r="AZ714" s="11">
        <f t="shared" si="259"/>
        <v>1.8333352524483457E-2</v>
      </c>
      <c r="BA714" s="11" t="str">
        <f t="shared" si="262"/>
        <v>N705432 6</v>
      </c>
      <c r="BB714" s="11">
        <f>IFERROR(IF(AW714="","",VLOOKUP(AW714,SUSS!R:S,2,FALSE)),AY714*SUSS!$M$2)</f>
        <v>21364.013999999999</v>
      </c>
      <c r="BC714" s="11">
        <f t="shared" si="261"/>
        <v>391.67399999999992</v>
      </c>
    </row>
    <row r="715" spans="14:55" ht="15.75" thickBot="1">
      <c r="N715" s="3" t="s">
        <v>136</v>
      </c>
      <c r="O715" s="82">
        <v>6</v>
      </c>
      <c r="P715" s="85">
        <v>3121.34</v>
      </c>
      <c r="Q715" s="83" t="s">
        <v>13</v>
      </c>
      <c r="R715" s="83" t="s">
        <v>10</v>
      </c>
      <c r="S715" s="83" t="s">
        <v>10</v>
      </c>
      <c r="T715" s="82" t="s">
        <v>93</v>
      </c>
      <c r="U715" s="82" t="s">
        <v>21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136</v>
      </c>
      <c r="O716" s="82">
        <v>7</v>
      </c>
      <c r="P716" s="85">
        <v>3263.95</v>
      </c>
      <c r="Q716" s="83" t="s">
        <v>14</v>
      </c>
      <c r="R716" s="83" t="s">
        <v>10</v>
      </c>
      <c r="S716" s="83" t="s">
        <v>10</v>
      </c>
      <c r="T716" s="82" t="s">
        <v>93</v>
      </c>
      <c r="U716" s="82" t="s">
        <v>21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>N705432</v>
      </c>
      <c r="AU716" s="11">
        <f t="shared" si="255"/>
        <v>7</v>
      </c>
      <c r="AV716" s="11">
        <f t="shared" si="256"/>
        <v>3263.95</v>
      </c>
      <c r="AW716" s="11" t="str">
        <f t="shared" si="257"/>
        <v>2019/11</v>
      </c>
      <c r="AX716" s="11" t="str">
        <f t="shared" si="258"/>
        <v>2019/11 Contribuciones Seg. Social</v>
      </c>
      <c r="AY716" s="11">
        <f t="shared" si="260"/>
        <v>178033.45</v>
      </c>
      <c r="AZ716" s="11">
        <f t="shared" si="259"/>
        <v>1.8333352524483457E-2</v>
      </c>
      <c r="BA716" s="11" t="str">
        <f t="shared" si="262"/>
        <v>N705432 7</v>
      </c>
      <c r="BB716" s="11">
        <f>IFERROR(IF(AW716="","",VLOOKUP(AW716,SUSS!R:S,2,FALSE)),AY716*SUSS!$M$2)</f>
        <v>21364.013999999999</v>
      </c>
      <c r="BC716" s="11">
        <f t="shared" si="261"/>
        <v>391.67399999999992</v>
      </c>
    </row>
    <row r="717" spans="14:55" ht="15.75" thickBot="1">
      <c r="N717" s="3" t="s">
        <v>136</v>
      </c>
      <c r="O717" s="82">
        <v>7</v>
      </c>
      <c r="P717" s="85">
        <v>3121.34</v>
      </c>
      <c r="Q717" s="83" t="s">
        <v>13</v>
      </c>
      <c r="R717" s="83" t="s">
        <v>10</v>
      </c>
      <c r="S717" s="83" t="s">
        <v>10</v>
      </c>
      <c r="T717" s="82" t="s">
        <v>93</v>
      </c>
      <c r="U717" s="82" t="s">
        <v>21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4:55" ht="15.75" thickBot="1">
      <c r="N718" s="3" t="s">
        <v>136</v>
      </c>
      <c r="O718" s="82">
        <v>8</v>
      </c>
      <c r="P718" s="85">
        <v>3263.95</v>
      </c>
      <c r="Q718" s="83" t="s">
        <v>14</v>
      </c>
      <c r="R718" s="83" t="s">
        <v>10</v>
      </c>
      <c r="S718" s="83" t="s">
        <v>10</v>
      </c>
      <c r="T718" s="82" t="s">
        <v>93</v>
      </c>
      <c r="U718" s="82" t="s">
        <v>21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>N705432</v>
      </c>
      <c r="AU718" s="11">
        <f t="shared" si="255"/>
        <v>8</v>
      </c>
      <c r="AV718" s="11">
        <f t="shared" si="256"/>
        <v>3263.95</v>
      </c>
      <c r="AW718" s="11" t="str">
        <f t="shared" si="257"/>
        <v>2019/11</v>
      </c>
      <c r="AX718" s="11" t="str">
        <f t="shared" si="258"/>
        <v>2019/11 Contribuciones Seg. Social</v>
      </c>
      <c r="AY718" s="11">
        <f t="shared" si="260"/>
        <v>178033.45</v>
      </c>
      <c r="AZ718" s="11">
        <f t="shared" si="259"/>
        <v>1.8333352524483457E-2</v>
      </c>
      <c r="BA718" s="11" t="str">
        <f t="shared" si="262"/>
        <v>N705432 8</v>
      </c>
      <c r="BB718" s="11">
        <f>IFERROR(IF(AW718="","",VLOOKUP(AW718,SUSS!R:S,2,FALSE)),AY718*SUSS!$M$2)</f>
        <v>21364.013999999999</v>
      </c>
      <c r="BC718" s="11">
        <f t="shared" si="261"/>
        <v>391.67399999999992</v>
      </c>
    </row>
    <row r="719" spans="14:55" ht="15.75" thickBot="1">
      <c r="N719" s="3" t="s">
        <v>136</v>
      </c>
      <c r="O719" s="82">
        <v>8</v>
      </c>
      <c r="P719" s="85">
        <v>3121.34</v>
      </c>
      <c r="Q719" s="83" t="s">
        <v>13</v>
      </c>
      <c r="R719" s="83" t="s">
        <v>10</v>
      </c>
      <c r="S719" s="83" t="s">
        <v>10</v>
      </c>
      <c r="T719" s="82" t="s">
        <v>93</v>
      </c>
      <c r="U719" s="82" t="s">
        <v>21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136</v>
      </c>
      <c r="O720" s="82">
        <v>9</v>
      </c>
      <c r="P720" s="85">
        <v>3263.95</v>
      </c>
      <c r="Q720" s="83" t="s">
        <v>14</v>
      </c>
      <c r="R720" s="83" t="s">
        <v>10</v>
      </c>
      <c r="S720" s="83" t="s">
        <v>10</v>
      </c>
      <c r="T720" s="82" t="s">
        <v>93</v>
      </c>
      <c r="U720" s="82" t="s">
        <v>21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N705432</v>
      </c>
      <c r="AU720" s="11">
        <f t="shared" si="255"/>
        <v>9</v>
      </c>
      <c r="AV720" s="11">
        <f t="shared" si="256"/>
        <v>3263.95</v>
      </c>
      <c r="AW720" s="11" t="str">
        <f t="shared" si="257"/>
        <v>2019/11</v>
      </c>
      <c r="AX720" s="11" t="str">
        <f t="shared" si="258"/>
        <v>2019/11 Contribuciones Seg. Social</v>
      </c>
      <c r="AY720" s="11">
        <f t="shared" si="260"/>
        <v>178033.45</v>
      </c>
      <c r="AZ720" s="11">
        <f t="shared" si="259"/>
        <v>1.8333352524483457E-2</v>
      </c>
      <c r="BA720" s="11" t="str">
        <f t="shared" si="262"/>
        <v>N705432 9</v>
      </c>
      <c r="BB720" s="11">
        <f>IFERROR(IF(AW720="","",VLOOKUP(AW720,SUSS!R:S,2,FALSE)),AY720*SUSS!$M$2)</f>
        <v>21364.013999999999</v>
      </c>
      <c r="BC720" s="11">
        <f t="shared" si="261"/>
        <v>391.67399999999992</v>
      </c>
    </row>
    <row r="721" spans="14:55" ht="15.75" thickBot="1">
      <c r="N721" s="3" t="s">
        <v>136</v>
      </c>
      <c r="O721" s="82">
        <v>9</v>
      </c>
      <c r="P721" s="85">
        <v>3121.34</v>
      </c>
      <c r="Q721" s="83" t="s">
        <v>13</v>
      </c>
      <c r="R721" s="83" t="s">
        <v>10</v>
      </c>
      <c r="S721" s="83" t="s">
        <v>10</v>
      </c>
      <c r="T721" s="82" t="s">
        <v>93</v>
      </c>
      <c r="U721" s="82" t="s">
        <v>21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/>
      </c>
      <c r="AU721" s="11" t="str">
        <f t="shared" si="255"/>
        <v/>
      </c>
      <c r="AV721" s="11" t="str">
        <f t="shared" si="256"/>
        <v/>
      </c>
      <c r="AW721" s="11" t="str">
        <f t="shared" si="257"/>
        <v/>
      </c>
      <c r="AX721" s="11" t="str">
        <f t="shared" si="258"/>
        <v/>
      </c>
      <c r="AY721" s="11" t="str">
        <f t="shared" si="260"/>
        <v/>
      </c>
      <c r="AZ721" s="11" t="str">
        <f t="shared" si="259"/>
        <v/>
      </c>
      <c r="BA721" s="11" t="str">
        <f t="shared" si="262"/>
        <v xml:space="preserve"> </v>
      </c>
      <c r="BB721" s="11" t="str">
        <f>IFERROR(IF(AW721="","",VLOOKUP(AW721,SUSS!R:S,2,FALSE)),AY721*SUSS!$M$2)</f>
        <v/>
      </c>
      <c r="BC721" s="11" t="str">
        <f t="shared" si="261"/>
        <v/>
      </c>
    </row>
    <row r="722" spans="14:55" ht="15.75" thickBot="1">
      <c r="N722" s="3" t="s">
        <v>136</v>
      </c>
      <c r="O722" s="82">
        <v>10</v>
      </c>
      <c r="P722" s="85">
        <v>3263.95</v>
      </c>
      <c r="Q722" s="83" t="s">
        <v>14</v>
      </c>
      <c r="R722" s="83" t="s">
        <v>10</v>
      </c>
      <c r="S722" s="83" t="s">
        <v>10</v>
      </c>
      <c r="T722" s="82" t="s">
        <v>93</v>
      </c>
      <c r="U722" s="82" t="s">
        <v>21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N705432</v>
      </c>
      <c r="AU722" s="11">
        <f t="shared" si="255"/>
        <v>10</v>
      </c>
      <c r="AV722" s="11">
        <f t="shared" si="256"/>
        <v>3263.95</v>
      </c>
      <c r="AW722" s="11" t="str">
        <f t="shared" si="257"/>
        <v>2019/11</v>
      </c>
      <c r="AX722" s="11" t="str">
        <f t="shared" si="258"/>
        <v>2019/11 Contribuciones Seg. Social</v>
      </c>
      <c r="AY722" s="11">
        <f t="shared" si="260"/>
        <v>178033.45</v>
      </c>
      <c r="AZ722" s="11">
        <f t="shared" si="259"/>
        <v>1.8333352524483457E-2</v>
      </c>
      <c r="BA722" s="11" t="str">
        <f t="shared" si="262"/>
        <v>N705432 10</v>
      </c>
      <c r="BB722" s="11">
        <f>IFERROR(IF(AW722="","",VLOOKUP(AW722,SUSS!R:S,2,FALSE)),AY722*SUSS!$M$2)</f>
        <v>21364.013999999999</v>
      </c>
      <c r="BC722" s="11">
        <f t="shared" si="261"/>
        <v>391.67399999999992</v>
      </c>
    </row>
    <row r="723" spans="14:55" ht="15.75" thickBot="1">
      <c r="N723" s="3" t="s">
        <v>136</v>
      </c>
      <c r="O723" s="82">
        <v>10</v>
      </c>
      <c r="P723" s="85">
        <v>3121.34</v>
      </c>
      <c r="Q723" s="83" t="s">
        <v>13</v>
      </c>
      <c r="R723" s="83" t="s">
        <v>10</v>
      </c>
      <c r="S723" s="83" t="s">
        <v>10</v>
      </c>
      <c r="T723" s="82" t="s">
        <v>93</v>
      </c>
      <c r="U723" s="82" t="s">
        <v>21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136</v>
      </c>
      <c r="O724" s="82">
        <v>11</v>
      </c>
      <c r="P724" s="85">
        <v>3263.95</v>
      </c>
      <c r="Q724" s="83" t="s">
        <v>14</v>
      </c>
      <c r="R724" s="83" t="s">
        <v>10</v>
      </c>
      <c r="S724" s="83" t="s">
        <v>10</v>
      </c>
      <c r="T724" s="82" t="s">
        <v>93</v>
      </c>
      <c r="U724" s="82" t="s">
        <v>21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N705432</v>
      </c>
      <c r="AU724" s="11">
        <f t="shared" si="255"/>
        <v>11</v>
      </c>
      <c r="AV724" s="11">
        <f t="shared" si="256"/>
        <v>3263.95</v>
      </c>
      <c r="AW724" s="11" t="str">
        <f t="shared" si="257"/>
        <v>2019/11</v>
      </c>
      <c r="AX724" s="11" t="str">
        <f t="shared" si="258"/>
        <v>2019/11 Contribuciones Seg. Social</v>
      </c>
      <c r="AY724" s="11">
        <f t="shared" si="260"/>
        <v>178033.45</v>
      </c>
      <c r="AZ724" s="11">
        <f t="shared" si="259"/>
        <v>1.8333352524483457E-2</v>
      </c>
      <c r="BA724" s="11" t="str">
        <f t="shared" si="262"/>
        <v>N705432 11</v>
      </c>
      <c r="BB724" s="11">
        <f>IFERROR(IF(AW724="","",VLOOKUP(AW724,SUSS!R:S,2,FALSE)),AY724*SUSS!$M$2)</f>
        <v>21364.013999999999</v>
      </c>
      <c r="BC724" s="11">
        <f t="shared" si="261"/>
        <v>391.67399999999992</v>
      </c>
    </row>
    <row r="725" spans="14:55" ht="15.75" thickBot="1">
      <c r="N725" s="3" t="s">
        <v>136</v>
      </c>
      <c r="O725" s="82">
        <v>11</v>
      </c>
      <c r="P725" s="85">
        <v>3121.34</v>
      </c>
      <c r="Q725" s="83" t="s">
        <v>13</v>
      </c>
      <c r="R725" s="83" t="s">
        <v>10</v>
      </c>
      <c r="S725" s="83" t="s">
        <v>10</v>
      </c>
      <c r="T725" s="82" t="s">
        <v>93</v>
      </c>
      <c r="U725" s="82" t="s">
        <v>21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/>
      </c>
      <c r="AU725" s="11" t="str">
        <f t="shared" si="255"/>
        <v/>
      </c>
      <c r="AV725" s="11" t="str">
        <f t="shared" si="256"/>
        <v/>
      </c>
      <c r="AW725" s="11" t="str">
        <f t="shared" si="257"/>
        <v/>
      </c>
      <c r="AX725" s="11" t="str">
        <f t="shared" si="258"/>
        <v/>
      </c>
      <c r="AY725" s="11" t="str">
        <f t="shared" si="260"/>
        <v/>
      </c>
      <c r="AZ725" s="11" t="str">
        <f t="shared" si="259"/>
        <v/>
      </c>
      <c r="BA725" s="11" t="str">
        <f t="shared" si="262"/>
        <v xml:space="preserve"> </v>
      </c>
      <c r="BB725" s="11" t="str">
        <f>IFERROR(IF(AW725="","",VLOOKUP(AW725,SUSS!R:S,2,FALSE)),AY725*SUSS!$M$2)</f>
        <v/>
      </c>
      <c r="BC725" s="11" t="str">
        <f t="shared" si="261"/>
        <v/>
      </c>
    </row>
    <row r="726" spans="14:55" ht="15.75" thickBot="1">
      <c r="N726" s="3" t="s">
        <v>136</v>
      </c>
      <c r="O726" s="82">
        <v>12</v>
      </c>
      <c r="P726" s="85">
        <v>3263.95</v>
      </c>
      <c r="Q726" s="83" t="s">
        <v>14</v>
      </c>
      <c r="R726" s="83" t="s">
        <v>10</v>
      </c>
      <c r="S726" s="83" t="s">
        <v>10</v>
      </c>
      <c r="T726" s="82" t="s">
        <v>93</v>
      </c>
      <c r="U726" s="82" t="s">
        <v>21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N705432</v>
      </c>
      <c r="AU726" s="11">
        <f t="shared" si="255"/>
        <v>12</v>
      </c>
      <c r="AV726" s="11">
        <f t="shared" si="256"/>
        <v>3263.95</v>
      </c>
      <c r="AW726" s="11" t="str">
        <f t="shared" si="257"/>
        <v>2019/11</v>
      </c>
      <c r="AX726" s="11" t="str">
        <f t="shared" si="258"/>
        <v>2019/11 Contribuciones Seg. Social</v>
      </c>
      <c r="AY726" s="11">
        <f t="shared" si="260"/>
        <v>178033.45</v>
      </c>
      <c r="AZ726" s="11">
        <f t="shared" si="259"/>
        <v>1.8333352524483457E-2</v>
      </c>
      <c r="BA726" s="11" t="str">
        <f t="shared" si="262"/>
        <v>N705432 12</v>
      </c>
      <c r="BB726" s="11">
        <f>IFERROR(IF(AW726="","",VLOOKUP(AW726,SUSS!R:S,2,FALSE)),AY726*SUSS!$M$2)</f>
        <v>21364.013999999999</v>
      </c>
      <c r="BC726" s="11">
        <f t="shared" si="261"/>
        <v>391.67399999999992</v>
      </c>
    </row>
    <row r="727" spans="14:55" ht="15.75" thickBot="1">
      <c r="N727" s="3" t="s">
        <v>136</v>
      </c>
      <c r="O727" s="82">
        <v>12</v>
      </c>
      <c r="P727" s="85">
        <v>3121.34</v>
      </c>
      <c r="Q727" s="83" t="s">
        <v>13</v>
      </c>
      <c r="R727" s="83" t="s">
        <v>10</v>
      </c>
      <c r="S727" s="83" t="s">
        <v>10</v>
      </c>
      <c r="T727" s="82" t="s">
        <v>93</v>
      </c>
      <c r="U727" s="82" t="s">
        <v>21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136</v>
      </c>
      <c r="O728" s="82">
        <v>13</v>
      </c>
      <c r="P728" s="85">
        <v>3263.95</v>
      </c>
      <c r="Q728" s="83" t="s">
        <v>14</v>
      </c>
      <c r="R728" s="83" t="s">
        <v>10</v>
      </c>
      <c r="S728" s="83" t="s">
        <v>10</v>
      </c>
      <c r="T728" s="82" t="s">
        <v>93</v>
      </c>
      <c r="U728" s="82" t="s">
        <v>21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>N705432</v>
      </c>
      <c r="AU728" s="11">
        <f t="shared" si="255"/>
        <v>13</v>
      </c>
      <c r="AV728" s="11">
        <f t="shared" si="256"/>
        <v>3263.95</v>
      </c>
      <c r="AW728" s="11" t="str">
        <f t="shared" si="257"/>
        <v>2019/11</v>
      </c>
      <c r="AX728" s="11" t="str">
        <f t="shared" si="258"/>
        <v>2019/11 Contribuciones Seg. Social</v>
      </c>
      <c r="AY728" s="11">
        <f t="shared" si="260"/>
        <v>178033.45</v>
      </c>
      <c r="AZ728" s="11">
        <f t="shared" si="259"/>
        <v>1.8333352524483457E-2</v>
      </c>
      <c r="BA728" s="11" t="str">
        <f t="shared" si="262"/>
        <v>N705432 13</v>
      </c>
      <c r="BB728" s="11">
        <f>IFERROR(IF(AW728="","",VLOOKUP(AW728,SUSS!R:S,2,FALSE)),AY728*SUSS!$M$2)</f>
        <v>21364.013999999999</v>
      </c>
      <c r="BC728" s="11">
        <f t="shared" si="261"/>
        <v>391.67399999999992</v>
      </c>
    </row>
    <row r="729" spans="14:55" ht="15.75" thickBot="1">
      <c r="N729" s="3" t="s">
        <v>136</v>
      </c>
      <c r="O729" s="82">
        <v>13</v>
      </c>
      <c r="P729" s="85">
        <v>3121.34</v>
      </c>
      <c r="Q729" s="83" t="s">
        <v>13</v>
      </c>
      <c r="R729" s="83" t="s">
        <v>10</v>
      </c>
      <c r="S729" s="83" t="s">
        <v>10</v>
      </c>
      <c r="T729" s="82" t="s">
        <v>93</v>
      </c>
      <c r="U729" s="82" t="s">
        <v>21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136</v>
      </c>
      <c r="O730" s="82">
        <v>14</v>
      </c>
      <c r="P730" s="85">
        <v>3263.95</v>
      </c>
      <c r="Q730" s="83" t="s">
        <v>14</v>
      </c>
      <c r="R730" s="83" t="s">
        <v>10</v>
      </c>
      <c r="S730" s="83" t="s">
        <v>10</v>
      </c>
      <c r="T730" s="82" t="s">
        <v>93</v>
      </c>
      <c r="U730" s="82" t="s">
        <v>21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>N705432</v>
      </c>
      <c r="AU730" s="11">
        <f t="shared" si="255"/>
        <v>14</v>
      </c>
      <c r="AV730" s="11">
        <f t="shared" si="256"/>
        <v>3263.95</v>
      </c>
      <c r="AW730" s="11" t="str">
        <f t="shared" si="257"/>
        <v>2019/11</v>
      </c>
      <c r="AX730" s="11" t="str">
        <f t="shared" si="258"/>
        <v>2019/11 Contribuciones Seg. Social</v>
      </c>
      <c r="AY730" s="11">
        <f t="shared" si="260"/>
        <v>178033.45</v>
      </c>
      <c r="AZ730" s="11">
        <f t="shared" si="259"/>
        <v>1.8333352524483457E-2</v>
      </c>
      <c r="BA730" s="11" t="str">
        <f t="shared" si="262"/>
        <v>N705432 14</v>
      </c>
      <c r="BB730" s="11">
        <f>IFERROR(IF(AW730="","",VLOOKUP(AW730,SUSS!R:S,2,FALSE)),AY730*SUSS!$M$2)</f>
        <v>21364.013999999999</v>
      </c>
      <c r="BC730" s="11">
        <f t="shared" si="261"/>
        <v>391.67399999999992</v>
      </c>
    </row>
    <row r="731" spans="14:55" ht="15.75" thickBot="1">
      <c r="N731" s="3" t="s">
        <v>136</v>
      </c>
      <c r="O731" s="82">
        <v>14</v>
      </c>
      <c r="P731" s="85">
        <v>3121.34</v>
      </c>
      <c r="Q731" s="83" t="s">
        <v>13</v>
      </c>
      <c r="R731" s="83" t="s">
        <v>10</v>
      </c>
      <c r="S731" s="83" t="s">
        <v>10</v>
      </c>
      <c r="T731" s="82" t="s">
        <v>93</v>
      </c>
      <c r="U731" s="82" t="s">
        <v>21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4:55" ht="15.75" thickBot="1">
      <c r="N732" s="3" t="s">
        <v>136</v>
      </c>
      <c r="O732" s="82">
        <v>15</v>
      </c>
      <c r="P732" s="85">
        <v>3263.95</v>
      </c>
      <c r="Q732" s="83" t="s">
        <v>14</v>
      </c>
      <c r="R732" s="83" t="s">
        <v>10</v>
      </c>
      <c r="S732" s="83" t="s">
        <v>10</v>
      </c>
      <c r="T732" s="82" t="s">
        <v>93</v>
      </c>
      <c r="U732" s="82" t="s">
        <v>21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>N705432</v>
      </c>
      <c r="AU732" s="11">
        <f t="shared" si="255"/>
        <v>15</v>
      </c>
      <c r="AV732" s="11">
        <f t="shared" si="256"/>
        <v>3263.95</v>
      </c>
      <c r="AW732" s="11" t="str">
        <f t="shared" si="257"/>
        <v>2019/11</v>
      </c>
      <c r="AX732" s="11" t="str">
        <f t="shared" si="258"/>
        <v>2019/11 Contribuciones Seg. Social</v>
      </c>
      <c r="AY732" s="11">
        <f t="shared" si="260"/>
        <v>178033.45</v>
      </c>
      <c r="AZ732" s="11">
        <f t="shared" si="259"/>
        <v>1.8333352524483457E-2</v>
      </c>
      <c r="BA732" s="11" t="str">
        <f t="shared" si="262"/>
        <v>N705432 15</v>
      </c>
      <c r="BB732" s="11">
        <f>IFERROR(IF(AW732="","",VLOOKUP(AW732,SUSS!R:S,2,FALSE)),AY732*SUSS!$M$2)</f>
        <v>21364.013999999999</v>
      </c>
      <c r="BC732" s="11">
        <f t="shared" si="261"/>
        <v>391.67399999999992</v>
      </c>
    </row>
    <row r="733" spans="14:55" ht="15.75" thickBot="1">
      <c r="N733" s="3" t="s">
        <v>136</v>
      </c>
      <c r="O733" s="82">
        <v>15</v>
      </c>
      <c r="P733" s="85">
        <v>3121.34</v>
      </c>
      <c r="Q733" s="83" t="s">
        <v>13</v>
      </c>
      <c r="R733" s="83" t="s">
        <v>10</v>
      </c>
      <c r="S733" s="83" t="s">
        <v>10</v>
      </c>
      <c r="T733" s="82" t="s">
        <v>93</v>
      </c>
      <c r="U733" s="82" t="s">
        <v>21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136</v>
      </c>
      <c r="O734" s="82">
        <v>16</v>
      </c>
      <c r="P734" s="85">
        <v>3263.95</v>
      </c>
      <c r="Q734" s="83" t="s">
        <v>14</v>
      </c>
      <c r="R734" s="83" t="s">
        <v>10</v>
      </c>
      <c r="S734" s="83" t="s">
        <v>10</v>
      </c>
      <c r="T734" s="82" t="s">
        <v>93</v>
      </c>
      <c r="U734" s="82" t="s">
        <v>21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>N705432</v>
      </c>
      <c r="AU734" s="11">
        <f t="shared" ref="AU734:AU797" si="276">IF($Q734=$AD$1,O734,"")</f>
        <v>16</v>
      </c>
      <c r="AV734" s="11">
        <f t="shared" ref="AV734:AV797" si="277">IF($Q734=$AD$1,P734,"")</f>
        <v>3263.95</v>
      </c>
      <c r="AW734" s="11" t="str">
        <f t="shared" ref="AW734:AW797" si="278">IF($Q734=$AD$1,T734,"")</f>
        <v>2019/11</v>
      </c>
      <c r="AX734" s="11" t="str">
        <f t="shared" ref="AX734:AX797" si="279">IF(AW734&lt;&gt;"",AW734&amp;" "&amp;$AD$1,"")</f>
        <v>2019/11 Contribuciones Seg. Social</v>
      </c>
      <c r="AY734" s="11">
        <f t="shared" si="260"/>
        <v>178033.45</v>
      </c>
      <c r="AZ734" s="11">
        <f t="shared" ref="AZ734:AZ797" si="280">IF(AY734="","",AV734/AY734)</f>
        <v>1.8333352524483457E-2</v>
      </c>
      <c r="BA734" s="11" t="str">
        <f t="shared" si="262"/>
        <v>N705432 16</v>
      </c>
      <c r="BB734" s="11">
        <f>IFERROR(IF(AW734="","",VLOOKUP(AW734,SUSS!R:S,2,FALSE)),AY734*SUSS!$M$2)</f>
        <v>21364.013999999999</v>
      </c>
      <c r="BC734" s="11">
        <f t="shared" si="261"/>
        <v>391.67399999999992</v>
      </c>
    </row>
    <row r="735" spans="14:55" ht="15.75" thickBot="1">
      <c r="N735" s="3" t="s">
        <v>136</v>
      </c>
      <c r="O735" s="82">
        <v>16</v>
      </c>
      <c r="P735" s="85">
        <v>3121.34</v>
      </c>
      <c r="Q735" s="83" t="s">
        <v>13</v>
      </c>
      <c r="R735" s="83" t="s">
        <v>10</v>
      </c>
      <c r="S735" s="83" t="s">
        <v>10</v>
      </c>
      <c r="T735" s="82" t="s">
        <v>93</v>
      </c>
      <c r="U735" s="82" t="s">
        <v>21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4:55" ht="15.75" thickBot="1">
      <c r="N736" s="3" t="s">
        <v>136</v>
      </c>
      <c r="O736" s="82">
        <v>17</v>
      </c>
      <c r="P736" s="85">
        <v>3263.95</v>
      </c>
      <c r="Q736" s="83" t="s">
        <v>14</v>
      </c>
      <c r="R736" s="83" t="s">
        <v>10</v>
      </c>
      <c r="S736" s="83" t="s">
        <v>10</v>
      </c>
      <c r="T736" s="82" t="s">
        <v>93</v>
      </c>
      <c r="U736" s="82" t="s">
        <v>21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>N705432</v>
      </c>
      <c r="AU736" s="11">
        <f t="shared" si="276"/>
        <v>17</v>
      </c>
      <c r="AV736" s="11">
        <f t="shared" si="277"/>
        <v>3263.95</v>
      </c>
      <c r="AW736" s="11" t="str">
        <f t="shared" si="278"/>
        <v>2019/11</v>
      </c>
      <c r="AX736" s="11" t="str">
        <f t="shared" si="279"/>
        <v>2019/11 Contribuciones Seg. Social</v>
      </c>
      <c r="AY736" s="11">
        <f t="shared" si="260"/>
        <v>178033.45</v>
      </c>
      <c r="AZ736" s="11">
        <f t="shared" si="280"/>
        <v>1.8333352524483457E-2</v>
      </c>
      <c r="BA736" s="11" t="str">
        <f t="shared" si="262"/>
        <v>N705432 17</v>
      </c>
      <c r="BB736" s="11">
        <f>IFERROR(IF(AW736="","",VLOOKUP(AW736,SUSS!R:S,2,FALSE)),AY736*SUSS!$M$2)</f>
        <v>21364.013999999999</v>
      </c>
      <c r="BC736" s="11">
        <f t="shared" si="261"/>
        <v>391.67399999999992</v>
      </c>
    </row>
    <row r="737" spans="14:55" ht="15.75" thickBot="1">
      <c r="N737" s="3" t="s">
        <v>136</v>
      </c>
      <c r="O737" s="82">
        <v>17</v>
      </c>
      <c r="P737" s="85">
        <v>3121.34</v>
      </c>
      <c r="Q737" s="83" t="s">
        <v>13</v>
      </c>
      <c r="R737" s="83" t="s">
        <v>10</v>
      </c>
      <c r="S737" s="83" t="s">
        <v>10</v>
      </c>
      <c r="T737" s="82" t="s">
        <v>93</v>
      </c>
      <c r="U737" s="82" t="s">
        <v>21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136</v>
      </c>
      <c r="O738" s="82">
        <v>18</v>
      </c>
      <c r="P738" s="85">
        <v>3263.95</v>
      </c>
      <c r="Q738" s="83" t="s">
        <v>14</v>
      </c>
      <c r="R738" s="83" t="s">
        <v>10</v>
      </c>
      <c r="S738" s="83" t="s">
        <v>10</v>
      </c>
      <c r="T738" s="82" t="s">
        <v>93</v>
      </c>
      <c r="U738" s="82" t="s">
        <v>21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>N705432</v>
      </c>
      <c r="AU738" s="11">
        <f t="shared" si="276"/>
        <v>18</v>
      </c>
      <c r="AV738" s="11">
        <f t="shared" si="277"/>
        <v>3263.95</v>
      </c>
      <c r="AW738" s="11" t="str">
        <f t="shared" si="278"/>
        <v>2019/11</v>
      </c>
      <c r="AX738" s="11" t="str">
        <f t="shared" si="279"/>
        <v>2019/11 Contribuciones Seg. Social</v>
      </c>
      <c r="AY738" s="11">
        <f t="shared" si="260"/>
        <v>178033.45</v>
      </c>
      <c r="AZ738" s="11">
        <f t="shared" si="280"/>
        <v>1.8333352524483457E-2</v>
      </c>
      <c r="BA738" s="11" t="str">
        <f t="shared" si="262"/>
        <v>N705432 18</v>
      </c>
      <c r="BB738" s="11">
        <f>IFERROR(IF(AW738="","",VLOOKUP(AW738,SUSS!R:S,2,FALSE)),AY738*SUSS!$M$2)</f>
        <v>21364.013999999999</v>
      </c>
      <c r="BC738" s="11">
        <f t="shared" si="261"/>
        <v>391.67399999999992</v>
      </c>
    </row>
    <row r="739" spans="14:55" ht="15.75" thickBot="1">
      <c r="N739" s="3" t="s">
        <v>136</v>
      </c>
      <c r="O739" s="82">
        <v>18</v>
      </c>
      <c r="P739" s="85">
        <v>3121.34</v>
      </c>
      <c r="Q739" s="83" t="s">
        <v>13</v>
      </c>
      <c r="R739" s="83" t="s">
        <v>10</v>
      </c>
      <c r="S739" s="83" t="s">
        <v>10</v>
      </c>
      <c r="T739" s="82" t="s">
        <v>93</v>
      </c>
      <c r="U739" s="82" t="s">
        <v>21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4:55" ht="15.75" thickBot="1">
      <c r="N740" s="3" t="s">
        <v>136</v>
      </c>
      <c r="O740" s="82">
        <v>19</v>
      </c>
      <c r="P740" s="85">
        <v>3263.95</v>
      </c>
      <c r="Q740" s="83" t="s">
        <v>14</v>
      </c>
      <c r="R740" s="83" t="s">
        <v>10</v>
      </c>
      <c r="S740" s="83" t="s">
        <v>10</v>
      </c>
      <c r="T740" s="82" t="s">
        <v>93</v>
      </c>
      <c r="U740" s="82" t="s">
        <v>21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>N705432</v>
      </c>
      <c r="AU740" s="11">
        <f t="shared" si="276"/>
        <v>19</v>
      </c>
      <c r="AV740" s="11">
        <f t="shared" si="277"/>
        <v>3263.95</v>
      </c>
      <c r="AW740" s="11" t="str">
        <f t="shared" si="278"/>
        <v>2019/11</v>
      </c>
      <c r="AX740" s="11" t="str">
        <f t="shared" si="279"/>
        <v>2019/11 Contribuciones Seg. Social</v>
      </c>
      <c r="AY740" s="11">
        <f t="shared" si="260"/>
        <v>178033.45</v>
      </c>
      <c r="AZ740" s="11">
        <f t="shared" si="280"/>
        <v>1.8333352524483457E-2</v>
      </c>
      <c r="BA740" s="11" t="str">
        <f t="shared" si="262"/>
        <v>N705432 19</v>
      </c>
      <c r="BB740" s="11">
        <f>IFERROR(IF(AW740="","",VLOOKUP(AW740,SUSS!R:S,2,FALSE)),AY740*SUSS!$M$2)</f>
        <v>21364.013999999999</v>
      </c>
      <c r="BC740" s="11">
        <f t="shared" si="261"/>
        <v>391.67399999999992</v>
      </c>
    </row>
    <row r="741" spans="14:55" ht="15.75" thickBot="1">
      <c r="N741" s="3" t="s">
        <v>136</v>
      </c>
      <c r="O741" s="82">
        <v>19</v>
      </c>
      <c r="P741" s="85">
        <v>3121.34</v>
      </c>
      <c r="Q741" s="83" t="s">
        <v>13</v>
      </c>
      <c r="R741" s="83" t="s">
        <v>10</v>
      </c>
      <c r="S741" s="83" t="s">
        <v>10</v>
      </c>
      <c r="T741" s="82" t="s">
        <v>93</v>
      </c>
      <c r="U741" s="82" t="s">
        <v>21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136</v>
      </c>
      <c r="O742" s="82">
        <v>20</v>
      </c>
      <c r="P742" s="85">
        <v>3263.95</v>
      </c>
      <c r="Q742" s="83" t="s">
        <v>14</v>
      </c>
      <c r="R742" s="83" t="s">
        <v>10</v>
      </c>
      <c r="S742" s="83" t="s">
        <v>10</v>
      </c>
      <c r="T742" s="82" t="s">
        <v>93</v>
      </c>
      <c r="U742" s="82" t="s">
        <v>21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>N705432</v>
      </c>
      <c r="AU742" s="11">
        <f t="shared" si="276"/>
        <v>20</v>
      </c>
      <c r="AV742" s="11">
        <f t="shared" si="277"/>
        <v>3263.95</v>
      </c>
      <c r="AW742" s="11" t="str">
        <f t="shared" si="278"/>
        <v>2019/11</v>
      </c>
      <c r="AX742" s="11" t="str">
        <f t="shared" si="279"/>
        <v>2019/11 Contribuciones Seg. Social</v>
      </c>
      <c r="AY742" s="11">
        <f t="shared" si="260"/>
        <v>178033.45</v>
      </c>
      <c r="AZ742" s="11">
        <f t="shared" si="280"/>
        <v>1.8333352524483457E-2</v>
      </c>
      <c r="BA742" s="11" t="str">
        <f t="shared" si="262"/>
        <v>N705432 20</v>
      </c>
      <c r="BB742" s="11">
        <f>IFERROR(IF(AW742="","",VLOOKUP(AW742,SUSS!R:S,2,FALSE)),AY742*SUSS!$M$2)</f>
        <v>21364.013999999999</v>
      </c>
      <c r="BC742" s="11">
        <f t="shared" si="261"/>
        <v>391.67399999999992</v>
      </c>
    </row>
    <row r="743" spans="14:55" ht="15.75" thickBot="1">
      <c r="N743" s="3" t="s">
        <v>136</v>
      </c>
      <c r="O743" s="82">
        <v>20</v>
      </c>
      <c r="P743" s="85">
        <v>3121.34</v>
      </c>
      <c r="Q743" s="83" t="s">
        <v>13</v>
      </c>
      <c r="R743" s="83" t="s">
        <v>10</v>
      </c>
      <c r="S743" s="83" t="s">
        <v>10</v>
      </c>
      <c r="T743" s="82" t="s">
        <v>93</v>
      </c>
      <c r="U743" s="82" t="s">
        <v>21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/>
      </c>
      <c r="AU743" s="11" t="str">
        <f t="shared" si="276"/>
        <v/>
      </c>
      <c r="AV743" s="11" t="str">
        <f t="shared" si="277"/>
        <v/>
      </c>
      <c r="AW743" s="11" t="str">
        <f t="shared" si="278"/>
        <v/>
      </c>
      <c r="AX743" s="11" t="str">
        <f t="shared" si="279"/>
        <v/>
      </c>
      <c r="AY743" s="11" t="str">
        <f t="shared" si="260"/>
        <v/>
      </c>
      <c r="AZ743" s="11" t="str">
        <f t="shared" si="280"/>
        <v/>
      </c>
      <c r="BA743" s="11" t="str">
        <f t="shared" si="262"/>
        <v xml:space="preserve"> </v>
      </c>
      <c r="BB743" s="11" t="str">
        <f>IFERROR(IF(AW743="","",VLOOKUP(AW743,SUSS!R:S,2,FALSE)),AY743*SUSS!$M$2)</f>
        <v/>
      </c>
      <c r="BC743" s="11" t="str">
        <f t="shared" si="261"/>
        <v/>
      </c>
    </row>
    <row r="744" spans="14:55" ht="15.75" thickBot="1">
      <c r="N744" s="3" t="s">
        <v>136</v>
      </c>
      <c r="O744" s="82">
        <v>21</v>
      </c>
      <c r="P744" s="85">
        <v>3263.95</v>
      </c>
      <c r="Q744" s="83" t="s">
        <v>14</v>
      </c>
      <c r="R744" s="83" t="s">
        <v>10</v>
      </c>
      <c r="S744" s="83" t="s">
        <v>10</v>
      </c>
      <c r="T744" s="82" t="s">
        <v>93</v>
      </c>
      <c r="U744" s="82" t="s">
        <v>21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N705432</v>
      </c>
      <c r="AU744" s="11">
        <f t="shared" si="276"/>
        <v>21</v>
      </c>
      <c r="AV744" s="11">
        <f t="shared" si="277"/>
        <v>3263.95</v>
      </c>
      <c r="AW744" s="11" t="str">
        <f t="shared" si="278"/>
        <v>2019/11</v>
      </c>
      <c r="AX744" s="11" t="str">
        <f t="shared" si="279"/>
        <v>2019/11 Contribuciones Seg. Social</v>
      </c>
      <c r="AY744" s="11">
        <f t="shared" si="260"/>
        <v>178033.45</v>
      </c>
      <c r="AZ744" s="11">
        <f t="shared" si="280"/>
        <v>1.8333352524483457E-2</v>
      </c>
      <c r="BA744" s="11" t="str">
        <f t="shared" si="262"/>
        <v>N705432 21</v>
      </c>
      <c r="BB744" s="11">
        <f>IFERROR(IF(AW744="","",VLOOKUP(AW744,SUSS!R:S,2,FALSE)),AY744*SUSS!$M$2)</f>
        <v>21364.013999999999</v>
      </c>
      <c r="BC744" s="11">
        <f t="shared" si="261"/>
        <v>391.67399999999992</v>
      </c>
    </row>
    <row r="745" spans="14:55" ht="15.75" thickBot="1">
      <c r="N745" s="3" t="s">
        <v>136</v>
      </c>
      <c r="O745" s="82">
        <v>21</v>
      </c>
      <c r="P745" s="85">
        <v>3121.34</v>
      </c>
      <c r="Q745" s="83" t="s">
        <v>13</v>
      </c>
      <c r="R745" s="83" t="s">
        <v>10</v>
      </c>
      <c r="S745" s="83" t="s">
        <v>10</v>
      </c>
      <c r="T745" s="82" t="s">
        <v>93</v>
      </c>
      <c r="U745" s="82" t="s">
        <v>21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136</v>
      </c>
      <c r="O746" s="82">
        <v>22</v>
      </c>
      <c r="P746" s="85">
        <v>3263.95</v>
      </c>
      <c r="Q746" s="83" t="s">
        <v>14</v>
      </c>
      <c r="R746" s="83" t="s">
        <v>10</v>
      </c>
      <c r="S746" s="83" t="s">
        <v>10</v>
      </c>
      <c r="T746" s="82" t="s">
        <v>93</v>
      </c>
      <c r="U746" s="82" t="s">
        <v>21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N705432</v>
      </c>
      <c r="AU746" s="11">
        <f t="shared" si="276"/>
        <v>22</v>
      </c>
      <c r="AV746" s="11">
        <f t="shared" si="277"/>
        <v>3263.95</v>
      </c>
      <c r="AW746" s="11" t="str">
        <f t="shared" si="278"/>
        <v>2019/11</v>
      </c>
      <c r="AX746" s="11" t="str">
        <f t="shared" si="279"/>
        <v>2019/11 Contribuciones Seg. Social</v>
      </c>
      <c r="AY746" s="11">
        <f t="shared" si="260"/>
        <v>178033.45</v>
      </c>
      <c r="AZ746" s="11">
        <f t="shared" si="280"/>
        <v>1.8333352524483457E-2</v>
      </c>
      <c r="BA746" s="11" t="str">
        <f t="shared" si="262"/>
        <v>N705432 22</v>
      </c>
      <c r="BB746" s="11">
        <f>IFERROR(IF(AW746="","",VLOOKUP(AW746,SUSS!R:S,2,FALSE)),AY746*SUSS!$M$2)</f>
        <v>21364.013999999999</v>
      </c>
      <c r="BC746" s="11">
        <f t="shared" si="261"/>
        <v>391.67399999999992</v>
      </c>
    </row>
    <row r="747" spans="14:55" ht="15.75" thickBot="1">
      <c r="N747" s="3" t="s">
        <v>136</v>
      </c>
      <c r="O747" s="82">
        <v>22</v>
      </c>
      <c r="P747" s="85">
        <v>3121.34</v>
      </c>
      <c r="Q747" s="83" t="s">
        <v>13</v>
      </c>
      <c r="R747" s="83" t="s">
        <v>10</v>
      </c>
      <c r="S747" s="83" t="s">
        <v>10</v>
      </c>
      <c r="T747" s="82" t="s">
        <v>93</v>
      </c>
      <c r="U747" s="82" t="s">
        <v>21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/>
      </c>
      <c r="AU747" s="11" t="str">
        <f t="shared" si="276"/>
        <v/>
      </c>
      <c r="AV747" s="11" t="str">
        <f t="shared" si="277"/>
        <v/>
      </c>
      <c r="AW747" s="11" t="str">
        <f t="shared" si="278"/>
        <v/>
      </c>
      <c r="AX747" s="11" t="str">
        <f t="shared" si="279"/>
        <v/>
      </c>
      <c r="AY747" s="11" t="str">
        <f t="shared" si="260"/>
        <v/>
      </c>
      <c r="AZ747" s="11" t="str">
        <f t="shared" si="280"/>
        <v/>
      </c>
      <c r="BA747" s="11" t="str">
        <f t="shared" si="262"/>
        <v xml:space="preserve"> </v>
      </c>
      <c r="BB747" s="11" t="str">
        <f>IFERROR(IF(AW747="","",VLOOKUP(AW747,SUSS!R:S,2,FALSE)),AY747*SUSS!$M$2)</f>
        <v/>
      </c>
      <c r="BC747" s="11" t="str">
        <f t="shared" si="261"/>
        <v/>
      </c>
    </row>
    <row r="748" spans="14:55" ht="15.75" thickBot="1">
      <c r="N748" s="3" t="s">
        <v>136</v>
      </c>
      <c r="O748" s="82">
        <v>23</v>
      </c>
      <c r="P748" s="85">
        <v>3263.95</v>
      </c>
      <c r="Q748" s="83" t="s">
        <v>14</v>
      </c>
      <c r="R748" s="83" t="s">
        <v>10</v>
      </c>
      <c r="S748" s="83" t="s">
        <v>10</v>
      </c>
      <c r="T748" s="82" t="s">
        <v>93</v>
      </c>
      <c r="U748" s="82" t="s">
        <v>21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N705432</v>
      </c>
      <c r="AU748" s="11">
        <f t="shared" si="276"/>
        <v>23</v>
      </c>
      <c r="AV748" s="11">
        <f t="shared" si="277"/>
        <v>3263.95</v>
      </c>
      <c r="AW748" s="11" t="str">
        <f t="shared" si="278"/>
        <v>2019/11</v>
      </c>
      <c r="AX748" s="11" t="str">
        <f t="shared" si="279"/>
        <v>2019/11 Contribuciones Seg. Social</v>
      </c>
      <c r="AY748" s="11">
        <f t="shared" si="260"/>
        <v>178033.45</v>
      </c>
      <c r="AZ748" s="11">
        <f t="shared" si="280"/>
        <v>1.8333352524483457E-2</v>
      </c>
      <c r="BA748" s="11" t="str">
        <f t="shared" si="262"/>
        <v>N705432 23</v>
      </c>
      <c r="BB748" s="11">
        <f>IFERROR(IF(AW748="","",VLOOKUP(AW748,SUSS!R:S,2,FALSE)),AY748*SUSS!$M$2)</f>
        <v>21364.013999999999</v>
      </c>
      <c r="BC748" s="11">
        <f t="shared" si="261"/>
        <v>391.67399999999992</v>
      </c>
    </row>
    <row r="749" spans="14:55" ht="15.75" thickBot="1">
      <c r="N749" s="3" t="s">
        <v>136</v>
      </c>
      <c r="O749" s="82">
        <v>23</v>
      </c>
      <c r="P749" s="85">
        <v>3121.34</v>
      </c>
      <c r="Q749" s="83" t="s">
        <v>13</v>
      </c>
      <c r="R749" s="83" t="s">
        <v>10</v>
      </c>
      <c r="S749" s="83" t="s">
        <v>10</v>
      </c>
      <c r="T749" s="82" t="s">
        <v>93</v>
      </c>
      <c r="U749" s="82" t="s">
        <v>21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136</v>
      </c>
      <c r="O750" s="82">
        <v>24</v>
      </c>
      <c r="P750" s="85">
        <v>3263.95</v>
      </c>
      <c r="Q750" s="83" t="s">
        <v>14</v>
      </c>
      <c r="R750" s="83" t="s">
        <v>10</v>
      </c>
      <c r="S750" s="83" t="s">
        <v>10</v>
      </c>
      <c r="T750" s="82" t="s">
        <v>93</v>
      </c>
      <c r="U750" s="82" t="s">
        <v>21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N705432</v>
      </c>
      <c r="AU750" s="11">
        <f t="shared" si="276"/>
        <v>24</v>
      </c>
      <c r="AV750" s="11">
        <f t="shared" si="277"/>
        <v>3263.95</v>
      </c>
      <c r="AW750" s="11" t="str">
        <f t="shared" si="278"/>
        <v>2019/11</v>
      </c>
      <c r="AX750" s="11" t="str">
        <f t="shared" si="279"/>
        <v>2019/11 Contribuciones Seg. Social</v>
      </c>
      <c r="AY750" s="11">
        <f t="shared" si="260"/>
        <v>178033.45</v>
      </c>
      <c r="AZ750" s="11">
        <f t="shared" si="280"/>
        <v>1.8333352524483457E-2</v>
      </c>
      <c r="BA750" s="11" t="str">
        <f t="shared" si="262"/>
        <v>N705432 24</v>
      </c>
      <c r="BB750" s="11">
        <f>IFERROR(IF(AW750="","",VLOOKUP(AW750,SUSS!R:S,2,FALSE)),AY750*SUSS!$M$2)</f>
        <v>21364.013999999999</v>
      </c>
      <c r="BC750" s="11">
        <f t="shared" si="261"/>
        <v>391.67399999999992</v>
      </c>
    </row>
    <row r="751" spans="14:55" ht="15.75" thickBot="1">
      <c r="N751" s="3" t="s">
        <v>136</v>
      </c>
      <c r="O751" s="82">
        <v>24</v>
      </c>
      <c r="P751" s="85">
        <v>3121.34</v>
      </c>
      <c r="Q751" s="83" t="s">
        <v>13</v>
      </c>
      <c r="R751" s="83" t="s">
        <v>10</v>
      </c>
      <c r="S751" s="83" t="s">
        <v>10</v>
      </c>
      <c r="T751" s="82" t="s">
        <v>93</v>
      </c>
      <c r="U751" s="82" t="s">
        <v>21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/>
      </c>
      <c r="AU751" s="11" t="str">
        <f t="shared" si="276"/>
        <v/>
      </c>
      <c r="AV751" s="11" t="str">
        <f t="shared" si="277"/>
        <v/>
      </c>
      <c r="AW751" s="11" t="str">
        <f t="shared" si="278"/>
        <v/>
      </c>
      <c r="AX751" s="11" t="str">
        <f t="shared" si="279"/>
        <v/>
      </c>
      <c r="AY751" s="11" t="str">
        <f t="shared" si="260"/>
        <v/>
      </c>
      <c r="AZ751" s="11" t="str">
        <f t="shared" si="280"/>
        <v/>
      </c>
      <c r="BA751" s="11" t="str">
        <f t="shared" si="262"/>
        <v xml:space="preserve"> </v>
      </c>
      <c r="BB751" s="11" t="str">
        <f>IFERROR(IF(AW751="","",VLOOKUP(AW751,SUSS!R:S,2,FALSE)),AY751*SUSS!$M$2)</f>
        <v/>
      </c>
      <c r="BC751" s="11" t="str">
        <f t="shared" si="261"/>
        <v/>
      </c>
    </row>
    <row r="752" spans="14:55" ht="15.75" thickBot="1">
      <c r="N752" s="3" t="s">
        <v>136</v>
      </c>
      <c r="O752" s="82">
        <v>25</v>
      </c>
      <c r="P752" s="85">
        <v>3263.95</v>
      </c>
      <c r="Q752" s="83" t="s">
        <v>14</v>
      </c>
      <c r="R752" s="83" t="s">
        <v>10</v>
      </c>
      <c r="S752" s="83" t="s">
        <v>10</v>
      </c>
      <c r="T752" s="82" t="s">
        <v>93</v>
      </c>
      <c r="U752" s="82" t="s">
        <v>21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N705432</v>
      </c>
      <c r="AU752" s="11">
        <f t="shared" si="276"/>
        <v>25</v>
      </c>
      <c r="AV752" s="11">
        <f t="shared" si="277"/>
        <v>3263.95</v>
      </c>
      <c r="AW752" s="11" t="str">
        <f t="shared" si="278"/>
        <v>2019/11</v>
      </c>
      <c r="AX752" s="11" t="str">
        <f t="shared" si="279"/>
        <v>2019/11 Contribuciones Seg. Social</v>
      </c>
      <c r="AY752" s="11">
        <f t="shared" si="260"/>
        <v>178033.45</v>
      </c>
      <c r="AZ752" s="11">
        <f t="shared" si="280"/>
        <v>1.8333352524483457E-2</v>
      </c>
      <c r="BA752" s="11" t="str">
        <f t="shared" si="262"/>
        <v>N705432 25</v>
      </c>
      <c r="BB752" s="11">
        <f>IFERROR(IF(AW752="","",VLOOKUP(AW752,SUSS!R:S,2,FALSE)),AY752*SUSS!$M$2)</f>
        <v>21364.013999999999</v>
      </c>
      <c r="BC752" s="11">
        <f t="shared" si="261"/>
        <v>391.67399999999992</v>
      </c>
    </row>
    <row r="753" spans="14:55" ht="15.75" thickBot="1">
      <c r="N753" s="3" t="s">
        <v>136</v>
      </c>
      <c r="O753" s="82">
        <v>25</v>
      </c>
      <c r="P753" s="85">
        <v>3121.34</v>
      </c>
      <c r="Q753" s="83" t="s">
        <v>13</v>
      </c>
      <c r="R753" s="83" t="s">
        <v>10</v>
      </c>
      <c r="S753" s="83" t="s">
        <v>10</v>
      </c>
      <c r="T753" s="82" t="s">
        <v>93</v>
      </c>
      <c r="U753" s="82" t="s">
        <v>21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136</v>
      </c>
      <c r="O754" s="82">
        <v>26</v>
      </c>
      <c r="P754" s="85">
        <v>3263.95</v>
      </c>
      <c r="Q754" s="83" t="s">
        <v>14</v>
      </c>
      <c r="R754" s="83" t="s">
        <v>10</v>
      </c>
      <c r="S754" s="83" t="s">
        <v>10</v>
      </c>
      <c r="T754" s="82" t="s">
        <v>93</v>
      </c>
      <c r="U754" s="82" t="s">
        <v>21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>N705432</v>
      </c>
      <c r="AU754" s="11">
        <f t="shared" si="276"/>
        <v>26</v>
      </c>
      <c r="AV754" s="11">
        <f t="shared" si="277"/>
        <v>3263.95</v>
      </c>
      <c r="AW754" s="11" t="str">
        <f t="shared" si="278"/>
        <v>2019/11</v>
      </c>
      <c r="AX754" s="11" t="str">
        <f t="shared" si="279"/>
        <v>2019/11 Contribuciones Seg. Social</v>
      </c>
      <c r="AY754" s="11">
        <f t="shared" si="260"/>
        <v>178033.45</v>
      </c>
      <c r="AZ754" s="11">
        <f t="shared" si="280"/>
        <v>1.8333352524483457E-2</v>
      </c>
      <c r="BA754" s="11" t="str">
        <f t="shared" si="262"/>
        <v>N705432 26</v>
      </c>
      <c r="BB754" s="11">
        <f>IFERROR(IF(AW754="","",VLOOKUP(AW754,SUSS!R:S,2,FALSE)),AY754*SUSS!$M$2)</f>
        <v>21364.013999999999</v>
      </c>
      <c r="BC754" s="11">
        <f t="shared" si="261"/>
        <v>391.67399999999992</v>
      </c>
    </row>
    <row r="755" spans="14:55" ht="15.75" thickBot="1">
      <c r="N755" s="3" t="s">
        <v>136</v>
      </c>
      <c r="O755" s="82">
        <v>26</v>
      </c>
      <c r="P755" s="85">
        <v>3121.34</v>
      </c>
      <c r="Q755" s="83" t="s">
        <v>13</v>
      </c>
      <c r="R755" s="83" t="s">
        <v>10</v>
      </c>
      <c r="S755" s="83" t="s">
        <v>10</v>
      </c>
      <c r="T755" s="82" t="s">
        <v>93</v>
      </c>
      <c r="U755" s="82" t="s">
        <v>21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4:55" ht="15.75" thickBot="1">
      <c r="N756" s="3" t="s">
        <v>136</v>
      </c>
      <c r="O756" s="82">
        <v>27</v>
      </c>
      <c r="P756" s="85">
        <v>3263.95</v>
      </c>
      <c r="Q756" s="83" t="s">
        <v>14</v>
      </c>
      <c r="R756" s="83" t="s">
        <v>10</v>
      </c>
      <c r="S756" s="83" t="s">
        <v>10</v>
      </c>
      <c r="T756" s="82" t="s">
        <v>93</v>
      </c>
      <c r="U756" s="82" t="s">
        <v>21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>N705432</v>
      </c>
      <c r="AU756" s="11">
        <f t="shared" si="276"/>
        <v>27</v>
      </c>
      <c r="AV756" s="11">
        <f t="shared" si="277"/>
        <v>3263.95</v>
      </c>
      <c r="AW756" s="11" t="str">
        <f t="shared" si="278"/>
        <v>2019/11</v>
      </c>
      <c r="AX756" s="11" t="str">
        <f t="shared" si="279"/>
        <v>2019/11 Contribuciones Seg. Social</v>
      </c>
      <c r="AY756" s="11">
        <f t="shared" si="260"/>
        <v>178033.45</v>
      </c>
      <c r="AZ756" s="11">
        <f t="shared" si="280"/>
        <v>1.8333352524483457E-2</v>
      </c>
      <c r="BA756" s="11" t="str">
        <f t="shared" si="262"/>
        <v>N705432 27</v>
      </c>
      <c r="BB756" s="11">
        <f>IFERROR(IF(AW756="","",VLOOKUP(AW756,SUSS!R:S,2,FALSE)),AY756*SUSS!$M$2)</f>
        <v>21364.013999999999</v>
      </c>
      <c r="BC756" s="11">
        <f t="shared" si="261"/>
        <v>391.67399999999992</v>
      </c>
    </row>
    <row r="757" spans="14:55" ht="15.75" thickBot="1">
      <c r="N757" s="3" t="s">
        <v>136</v>
      </c>
      <c r="O757" s="82">
        <v>27</v>
      </c>
      <c r="P757" s="85">
        <v>3121.34</v>
      </c>
      <c r="Q757" s="83" t="s">
        <v>13</v>
      </c>
      <c r="R757" s="83" t="s">
        <v>10</v>
      </c>
      <c r="S757" s="83" t="s">
        <v>10</v>
      </c>
      <c r="T757" s="82" t="s">
        <v>93</v>
      </c>
      <c r="U757" s="82" t="s">
        <v>21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136</v>
      </c>
      <c r="O758" s="82">
        <v>28</v>
      </c>
      <c r="P758" s="85">
        <v>3263.95</v>
      </c>
      <c r="Q758" s="83" t="s">
        <v>14</v>
      </c>
      <c r="R758" s="83" t="s">
        <v>10</v>
      </c>
      <c r="S758" s="83" t="s">
        <v>10</v>
      </c>
      <c r="T758" s="82" t="s">
        <v>93</v>
      </c>
      <c r="U758" s="82" t="s">
        <v>21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>N705432</v>
      </c>
      <c r="AU758" s="11">
        <f t="shared" si="276"/>
        <v>28</v>
      </c>
      <c r="AV758" s="11">
        <f t="shared" si="277"/>
        <v>3263.95</v>
      </c>
      <c r="AW758" s="11" t="str">
        <f t="shared" si="278"/>
        <v>2019/11</v>
      </c>
      <c r="AX758" s="11" t="str">
        <f t="shared" si="279"/>
        <v>2019/11 Contribuciones Seg. Social</v>
      </c>
      <c r="AY758" s="11">
        <f t="shared" si="260"/>
        <v>178033.45</v>
      </c>
      <c r="AZ758" s="11">
        <f t="shared" si="280"/>
        <v>1.8333352524483457E-2</v>
      </c>
      <c r="BA758" s="11" t="str">
        <f t="shared" si="262"/>
        <v>N705432 28</v>
      </c>
      <c r="BB758" s="11">
        <f>IFERROR(IF(AW758="","",VLOOKUP(AW758,SUSS!R:S,2,FALSE)),AY758*SUSS!$M$2)</f>
        <v>21364.013999999999</v>
      </c>
      <c r="BC758" s="11">
        <f t="shared" si="261"/>
        <v>391.67399999999992</v>
      </c>
    </row>
    <row r="759" spans="14:55" ht="15.75" thickBot="1">
      <c r="N759" s="3" t="s">
        <v>136</v>
      </c>
      <c r="O759" s="82">
        <v>28</v>
      </c>
      <c r="P759" s="85">
        <v>3121.34</v>
      </c>
      <c r="Q759" s="83" t="s">
        <v>13</v>
      </c>
      <c r="R759" s="83" t="s">
        <v>10</v>
      </c>
      <c r="S759" s="83" t="s">
        <v>10</v>
      </c>
      <c r="T759" s="82" t="s">
        <v>93</v>
      </c>
      <c r="U759" s="82" t="s">
        <v>21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4:55" ht="15.75" thickBot="1">
      <c r="N760" s="3" t="s">
        <v>136</v>
      </c>
      <c r="O760" s="82">
        <v>29</v>
      </c>
      <c r="P760" s="85">
        <v>3263.95</v>
      </c>
      <c r="Q760" s="83" t="s">
        <v>14</v>
      </c>
      <c r="R760" s="83" t="s">
        <v>10</v>
      </c>
      <c r="S760" s="83" t="s">
        <v>10</v>
      </c>
      <c r="T760" s="82" t="s">
        <v>93</v>
      </c>
      <c r="U760" s="82" t="s">
        <v>21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>N705432</v>
      </c>
      <c r="AU760" s="11">
        <f t="shared" si="276"/>
        <v>29</v>
      </c>
      <c r="AV760" s="11">
        <f t="shared" si="277"/>
        <v>3263.95</v>
      </c>
      <c r="AW760" s="11" t="str">
        <f t="shared" si="278"/>
        <v>2019/11</v>
      </c>
      <c r="AX760" s="11" t="str">
        <f t="shared" si="279"/>
        <v>2019/11 Contribuciones Seg. Social</v>
      </c>
      <c r="AY760" s="11">
        <f t="shared" si="260"/>
        <v>178033.45</v>
      </c>
      <c r="AZ760" s="11">
        <f t="shared" si="280"/>
        <v>1.8333352524483457E-2</v>
      </c>
      <c r="BA760" s="11" t="str">
        <f t="shared" si="262"/>
        <v>N705432 29</v>
      </c>
      <c r="BB760" s="11">
        <f>IFERROR(IF(AW760="","",VLOOKUP(AW760,SUSS!R:S,2,FALSE)),AY760*SUSS!$M$2)</f>
        <v>21364.013999999999</v>
      </c>
      <c r="BC760" s="11">
        <f t="shared" si="261"/>
        <v>391.67399999999992</v>
      </c>
    </row>
    <row r="761" spans="14:55" ht="15.75" thickBot="1">
      <c r="N761" s="3" t="s">
        <v>136</v>
      </c>
      <c r="O761" s="82">
        <v>29</v>
      </c>
      <c r="P761" s="85">
        <v>3121.34</v>
      </c>
      <c r="Q761" s="83" t="s">
        <v>13</v>
      </c>
      <c r="R761" s="83" t="s">
        <v>10</v>
      </c>
      <c r="S761" s="83" t="s">
        <v>10</v>
      </c>
      <c r="T761" s="82" t="s">
        <v>93</v>
      </c>
      <c r="U761" s="82" t="s">
        <v>21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136</v>
      </c>
      <c r="O762" s="82">
        <v>30</v>
      </c>
      <c r="P762" s="85">
        <v>3263.95</v>
      </c>
      <c r="Q762" s="83" t="s">
        <v>14</v>
      </c>
      <c r="R762" s="83" t="s">
        <v>10</v>
      </c>
      <c r="S762" s="83" t="s">
        <v>10</v>
      </c>
      <c r="T762" s="82" t="s">
        <v>93</v>
      </c>
      <c r="U762" s="82" t="s">
        <v>21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>N705432</v>
      </c>
      <c r="AU762" s="11">
        <f t="shared" si="276"/>
        <v>30</v>
      </c>
      <c r="AV762" s="11">
        <f t="shared" si="277"/>
        <v>3263.95</v>
      </c>
      <c r="AW762" s="11" t="str">
        <f t="shared" si="278"/>
        <v>2019/11</v>
      </c>
      <c r="AX762" s="11" t="str">
        <f t="shared" si="279"/>
        <v>2019/11 Contribuciones Seg. Social</v>
      </c>
      <c r="AY762" s="11">
        <f t="shared" si="260"/>
        <v>178033.45</v>
      </c>
      <c r="AZ762" s="11">
        <f t="shared" si="280"/>
        <v>1.8333352524483457E-2</v>
      </c>
      <c r="BA762" s="11" t="str">
        <f t="shared" si="262"/>
        <v>N705432 30</v>
      </c>
      <c r="BB762" s="11">
        <f>IFERROR(IF(AW762="","",VLOOKUP(AW762,SUSS!R:S,2,FALSE)),AY762*SUSS!$M$2)</f>
        <v>21364.013999999999</v>
      </c>
      <c r="BC762" s="11">
        <f t="shared" si="261"/>
        <v>391.67399999999992</v>
      </c>
    </row>
    <row r="763" spans="14:55" ht="15.75" thickBot="1">
      <c r="N763" s="3" t="s">
        <v>136</v>
      </c>
      <c r="O763" s="82">
        <v>30</v>
      </c>
      <c r="P763" s="85">
        <v>3121.34</v>
      </c>
      <c r="Q763" s="83" t="s">
        <v>13</v>
      </c>
      <c r="R763" s="83" t="s">
        <v>10</v>
      </c>
      <c r="S763" s="83" t="s">
        <v>10</v>
      </c>
      <c r="T763" s="82" t="s">
        <v>93</v>
      </c>
      <c r="U763" s="82" t="s">
        <v>21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15.75" thickBot="1">
      <c r="N764" s="3" t="s">
        <v>136</v>
      </c>
      <c r="O764" s="82">
        <v>31</v>
      </c>
      <c r="P764" s="85">
        <v>3263.95</v>
      </c>
      <c r="Q764" s="83" t="s">
        <v>14</v>
      </c>
      <c r="R764" s="83" t="s">
        <v>10</v>
      </c>
      <c r="S764" s="83" t="s">
        <v>10</v>
      </c>
      <c r="T764" s="82" t="s">
        <v>93</v>
      </c>
      <c r="U764" s="82" t="s">
        <v>21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N705432</v>
      </c>
      <c r="AU764" s="11">
        <f t="shared" si="276"/>
        <v>31</v>
      </c>
      <c r="AV764" s="11">
        <f t="shared" si="277"/>
        <v>3263.95</v>
      </c>
      <c r="AW764" s="11" t="str">
        <f t="shared" si="278"/>
        <v>2019/11</v>
      </c>
      <c r="AX764" s="11" t="str">
        <f t="shared" si="279"/>
        <v>2019/11 Contribuciones Seg. Social</v>
      </c>
      <c r="AY764" s="11">
        <f t="shared" si="260"/>
        <v>178033.45</v>
      </c>
      <c r="AZ764" s="11">
        <f t="shared" si="280"/>
        <v>1.8333352524483457E-2</v>
      </c>
      <c r="BA764" s="11" t="str">
        <f t="shared" si="262"/>
        <v>N705432 31</v>
      </c>
      <c r="BB764" s="11">
        <f>IFERROR(IF(AW764="","",VLOOKUP(AW764,SUSS!R:S,2,FALSE)),AY764*SUSS!$M$2)</f>
        <v>21364.013999999999</v>
      </c>
      <c r="BC764" s="11">
        <f t="shared" si="261"/>
        <v>391.67399999999992</v>
      </c>
    </row>
    <row r="765" spans="14:55" ht="15.75" thickBot="1">
      <c r="N765" s="3" t="s">
        <v>136</v>
      </c>
      <c r="O765" s="82">
        <v>31</v>
      </c>
      <c r="P765" s="85">
        <v>3121.34</v>
      </c>
      <c r="Q765" s="83" t="s">
        <v>13</v>
      </c>
      <c r="R765" s="83" t="s">
        <v>10</v>
      </c>
      <c r="S765" s="83" t="s">
        <v>10</v>
      </c>
      <c r="T765" s="82" t="s">
        <v>93</v>
      </c>
      <c r="U765" s="82" t="s">
        <v>21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136</v>
      </c>
      <c r="O766" s="82">
        <v>32</v>
      </c>
      <c r="P766" s="85">
        <v>3263.95</v>
      </c>
      <c r="Q766" s="83" t="s">
        <v>14</v>
      </c>
      <c r="R766" s="83" t="s">
        <v>10</v>
      </c>
      <c r="S766" s="83" t="s">
        <v>10</v>
      </c>
      <c r="T766" s="82" t="s">
        <v>93</v>
      </c>
      <c r="U766" s="82" t="s">
        <v>21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N705432</v>
      </c>
      <c r="AU766" s="11">
        <f t="shared" si="276"/>
        <v>32</v>
      </c>
      <c r="AV766" s="11">
        <f t="shared" si="277"/>
        <v>3263.95</v>
      </c>
      <c r="AW766" s="11" t="str">
        <f t="shared" si="278"/>
        <v>2019/11</v>
      </c>
      <c r="AX766" s="11" t="str">
        <f t="shared" si="279"/>
        <v>2019/11 Contribuciones Seg. Social</v>
      </c>
      <c r="AY766" s="11">
        <f t="shared" si="260"/>
        <v>178033.45</v>
      </c>
      <c r="AZ766" s="11">
        <f t="shared" si="280"/>
        <v>1.8333352524483457E-2</v>
      </c>
      <c r="BA766" s="11" t="str">
        <f t="shared" si="262"/>
        <v>N705432 32</v>
      </c>
      <c r="BB766" s="11">
        <f>IFERROR(IF(AW766="","",VLOOKUP(AW766,SUSS!R:S,2,FALSE)),AY766*SUSS!$M$2)</f>
        <v>21364.013999999999</v>
      </c>
      <c r="BC766" s="11">
        <f t="shared" si="261"/>
        <v>391.67399999999992</v>
      </c>
    </row>
    <row r="767" spans="14:55" ht="15.75" thickBot="1">
      <c r="N767" s="3" t="s">
        <v>136</v>
      </c>
      <c r="O767" s="82">
        <v>32</v>
      </c>
      <c r="P767" s="85">
        <v>3121.34</v>
      </c>
      <c r="Q767" s="83" t="s">
        <v>13</v>
      </c>
      <c r="R767" s="83" t="s">
        <v>10</v>
      </c>
      <c r="S767" s="83" t="s">
        <v>10</v>
      </c>
      <c r="T767" s="82" t="s">
        <v>93</v>
      </c>
      <c r="U767" s="82" t="s">
        <v>21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15.75" thickBot="1">
      <c r="N768" s="3" t="s">
        <v>136</v>
      </c>
      <c r="O768" s="82">
        <v>33</v>
      </c>
      <c r="P768" s="85">
        <v>3263.95</v>
      </c>
      <c r="Q768" s="83" t="s">
        <v>14</v>
      </c>
      <c r="R768" s="83" t="s">
        <v>10</v>
      </c>
      <c r="S768" s="83" t="s">
        <v>10</v>
      </c>
      <c r="T768" s="82" t="s">
        <v>93</v>
      </c>
      <c r="U768" s="82" t="s">
        <v>21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N705432</v>
      </c>
      <c r="AU768" s="11">
        <f t="shared" si="276"/>
        <v>33</v>
      </c>
      <c r="AV768" s="11">
        <f t="shared" si="277"/>
        <v>3263.95</v>
      </c>
      <c r="AW768" s="11" t="str">
        <f t="shared" si="278"/>
        <v>2019/11</v>
      </c>
      <c r="AX768" s="11" t="str">
        <f t="shared" si="279"/>
        <v>2019/11 Contribuciones Seg. Social</v>
      </c>
      <c r="AY768" s="11">
        <f t="shared" si="260"/>
        <v>178033.45</v>
      </c>
      <c r="AZ768" s="11">
        <f t="shared" si="280"/>
        <v>1.8333352524483457E-2</v>
      </c>
      <c r="BA768" s="11" t="str">
        <f t="shared" si="262"/>
        <v>N705432 33</v>
      </c>
      <c r="BB768" s="11">
        <f>IFERROR(IF(AW768="","",VLOOKUP(AW768,SUSS!R:S,2,FALSE)),AY768*SUSS!$M$2)</f>
        <v>21364.013999999999</v>
      </c>
      <c r="BC768" s="11">
        <f t="shared" si="261"/>
        <v>391.67399999999992</v>
      </c>
    </row>
    <row r="769" spans="14:55" ht="15.75" thickBot="1">
      <c r="N769" s="3" t="s">
        <v>136</v>
      </c>
      <c r="O769" s="82">
        <v>33</v>
      </c>
      <c r="P769" s="85">
        <v>3121.34</v>
      </c>
      <c r="Q769" s="83" t="s">
        <v>13</v>
      </c>
      <c r="R769" s="83" t="s">
        <v>10</v>
      </c>
      <c r="S769" s="83" t="s">
        <v>10</v>
      </c>
      <c r="T769" s="82" t="s">
        <v>93</v>
      </c>
      <c r="U769" s="82" t="s">
        <v>21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136</v>
      </c>
      <c r="O770" s="82">
        <v>34</v>
      </c>
      <c r="P770" s="85">
        <v>3263.95</v>
      </c>
      <c r="Q770" s="83" t="s">
        <v>14</v>
      </c>
      <c r="R770" s="83" t="s">
        <v>10</v>
      </c>
      <c r="S770" s="83" t="s">
        <v>10</v>
      </c>
      <c r="T770" s="82" t="s">
        <v>93</v>
      </c>
      <c r="U770" s="82" t="s">
        <v>21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N705432</v>
      </c>
      <c r="AU770" s="11">
        <f t="shared" si="276"/>
        <v>34</v>
      </c>
      <c r="AV770" s="11">
        <f t="shared" si="277"/>
        <v>3263.95</v>
      </c>
      <c r="AW770" s="11" t="str">
        <f t="shared" si="278"/>
        <v>2019/11</v>
      </c>
      <c r="AX770" s="11" t="str">
        <f t="shared" si="279"/>
        <v>2019/11 Contribuciones Seg. Social</v>
      </c>
      <c r="AY770" s="11">
        <f t="shared" si="260"/>
        <v>178033.45</v>
      </c>
      <c r="AZ770" s="11">
        <f t="shared" si="280"/>
        <v>1.8333352524483457E-2</v>
      </c>
      <c r="BA770" s="11" t="str">
        <f t="shared" si="262"/>
        <v>N705432 34</v>
      </c>
      <c r="BB770" s="11">
        <f>IFERROR(IF(AW770="","",VLOOKUP(AW770,SUSS!R:S,2,FALSE)),AY770*SUSS!$M$2)</f>
        <v>21364.013999999999</v>
      </c>
      <c r="BC770" s="11">
        <f t="shared" si="261"/>
        <v>391.67399999999992</v>
      </c>
    </row>
    <row r="771" spans="14:55" ht="15.75" thickBot="1">
      <c r="N771" s="3" t="s">
        <v>136</v>
      </c>
      <c r="O771" s="82">
        <v>34</v>
      </c>
      <c r="P771" s="85">
        <v>3121.34</v>
      </c>
      <c r="Q771" s="83" t="s">
        <v>13</v>
      </c>
      <c r="R771" s="83" t="s">
        <v>10</v>
      </c>
      <c r="S771" s="83" t="s">
        <v>10</v>
      </c>
      <c r="T771" s="82" t="s">
        <v>93</v>
      </c>
      <c r="U771" s="82" t="s">
        <v>21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15.75" thickBot="1">
      <c r="N772" s="3" t="s">
        <v>136</v>
      </c>
      <c r="O772" s="82">
        <v>35</v>
      </c>
      <c r="P772" s="85">
        <v>3263.95</v>
      </c>
      <c r="Q772" s="83" t="s">
        <v>14</v>
      </c>
      <c r="R772" s="83" t="s">
        <v>10</v>
      </c>
      <c r="S772" s="83" t="s">
        <v>10</v>
      </c>
      <c r="T772" s="82" t="s">
        <v>93</v>
      </c>
      <c r="U772" s="82" t="s">
        <v>21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N705432</v>
      </c>
      <c r="AU772" s="11">
        <f t="shared" si="276"/>
        <v>35</v>
      </c>
      <c r="AV772" s="11">
        <f t="shared" si="277"/>
        <v>3263.95</v>
      </c>
      <c r="AW772" s="11" t="str">
        <f t="shared" si="278"/>
        <v>2019/11</v>
      </c>
      <c r="AX772" s="11" t="str">
        <f t="shared" si="279"/>
        <v>2019/11 Contribuciones Seg. Social</v>
      </c>
      <c r="AY772" s="11">
        <f t="shared" ref="AY772:AY835" si="281">VLOOKUP(AX772,AO:AP,2,FALSE)</f>
        <v>178033.45</v>
      </c>
      <c r="AZ772" s="11">
        <f t="shared" si="280"/>
        <v>1.8333352524483457E-2</v>
      </c>
      <c r="BA772" s="11" t="str">
        <f t="shared" si="262"/>
        <v>N705432 35</v>
      </c>
      <c r="BB772" s="11">
        <f>IFERROR(IF(AW772="","",VLOOKUP(AW772,SUSS!R:S,2,FALSE)),AY772*SUSS!$M$2)</f>
        <v>21364.013999999999</v>
      </c>
      <c r="BC772" s="11">
        <f t="shared" si="261"/>
        <v>391.67399999999992</v>
      </c>
    </row>
    <row r="773" spans="14:55" ht="15.75" thickBot="1">
      <c r="N773" s="3" t="s">
        <v>136</v>
      </c>
      <c r="O773" s="82">
        <v>35</v>
      </c>
      <c r="P773" s="85">
        <v>3121.34</v>
      </c>
      <c r="Q773" s="83" t="s">
        <v>13</v>
      </c>
      <c r="R773" s="83" t="s">
        <v>10</v>
      </c>
      <c r="S773" s="83" t="s">
        <v>10</v>
      </c>
      <c r="T773" s="82" t="s">
        <v>93</v>
      </c>
      <c r="U773" s="82" t="s">
        <v>21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136</v>
      </c>
      <c r="O774" s="82">
        <v>36</v>
      </c>
      <c r="P774" s="85">
        <v>3263.95</v>
      </c>
      <c r="Q774" s="83" t="s">
        <v>14</v>
      </c>
      <c r="R774" s="83" t="s">
        <v>10</v>
      </c>
      <c r="S774" s="83" t="s">
        <v>10</v>
      </c>
      <c r="T774" s="82" t="s">
        <v>93</v>
      </c>
      <c r="U774" s="82" t="s">
        <v>21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>N705432</v>
      </c>
      <c r="AU774" s="11">
        <f t="shared" si="276"/>
        <v>36</v>
      </c>
      <c r="AV774" s="11">
        <f t="shared" si="277"/>
        <v>3263.95</v>
      </c>
      <c r="AW774" s="11" t="str">
        <f t="shared" si="278"/>
        <v>2019/11</v>
      </c>
      <c r="AX774" s="11" t="str">
        <f t="shared" si="279"/>
        <v>2019/11 Contribuciones Seg. Social</v>
      </c>
      <c r="AY774" s="11">
        <f t="shared" si="281"/>
        <v>178033.45</v>
      </c>
      <c r="AZ774" s="11">
        <f t="shared" si="280"/>
        <v>1.8333352524483457E-2</v>
      </c>
      <c r="BA774" s="11" t="str">
        <f t="shared" si="262"/>
        <v>N705432 36</v>
      </c>
      <c r="BB774" s="11">
        <f>IFERROR(IF(AW774="","",VLOOKUP(AW774,SUSS!R:S,2,FALSE)),AY774*SUSS!$M$2)</f>
        <v>21364.013999999999</v>
      </c>
      <c r="BC774" s="11">
        <f t="shared" si="282"/>
        <v>391.67399999999992</v>
      </c>
    </row>
    <row r="775" spans="14:55" ht="15.75" thickBot="1">
      <c r="N775" s="3" t="s">
        <v>136</v>
      </c>
      <c r="O775" s="82">
        <v>36</v>
      </c>
      <c r="P775" s="85">
        <v>3121.34</v>
      </c>
      <c r="Q775" s="83" t="s">
        <v>13</v>
      </c>
      <c r="R775" s="83" t="s">
        <v>10</v>
      </c>
      <c r="S775" s="83" t="s">
        <v>10</v>
      </c>
      <c r="T775" s="82" t="s">
        <v>93</v>
      </c>
      <c r="U775" s="82" t="s">
        <v>21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15.75" thickBot="1">
      <c r="N776" s="3" t="s">
        <v>136</v>
      </c>
      <c r="O776" s="82">
        <v>37</v>
      </c>
      <c r="P776" s="85">
        <v>3263.95</v>
      </c>
      <c r="Q776" s="83" t="s">
        <v>14</v>
      </c>
      <c r="R776" s="83" t="s">
        <v>10</v>
      </c>
      <c r="S776" s="83" t="s">
        <v>10</v>
      </c>
      <c r="T776" s="82" t="s">
        <v>93</v>
      </c>
      <c r="U776" s="82" t="s">
        <v>21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N705432</v>
      </c>
      <c r="AU776" s="11">
        <f t="shared" si="276"/>
        <v>37</v>
      </c>
      <c r="AV776" s="11">
        <f t="shared" si="277"/>
        <v>3263.95</v>
      </c>
      <c r="AW776" s="11" t="str">
        <f t="shared" si="278"/>
        <v>2019/11</v>
      </c>
      <c r="AX776" s="11" t="str">
        <f t="shared" si="279"/>
        <v>2019/11 Contribuciones Seg. Social</v>
      </c>
      <c r="AY776" s="11">
        <f t="shared" si="281"/>
        <v>178033.45</v>
      </c>
      <c r="AZ776" s="11">
        <f t="shared" si="280"/>
        <v>1.8333352524483457E-2</v>
      </c>
      <c r="BA776" s="11" t="str">
        <f t="shared" ref="BA776:BA839" si="283">AT776&amp;" "&amp;AU776</f>
        <v>N705432 37</v>
      </c>
      <c r="BB776" s="11">
        <f>IFERROR(IF(AW776="","",VLOOKUP(AW776,SUSS!R:S,2,FALSE)),AY776*SUSS!$M$2)</f>
        <v>21364.013999999999</v>
      </c>
      <c r="BC776" s="11">
        <f t="shared" si="282"/>
        <v>391.67399999999992</v>
      </c>
    </row>
    <row r="777" spans="14:55" ht="15.75" thickBot="1">
      <c r="N777" s="3" t="s">
        <v>136</v>
      </c>
      <c r="O777" s="82">
        <v>37</v>
      </c>
      <c r="P777" s="85">
        <v>3121.34</v>
      </c>
      <c r="Q777" s="83" t="s">
        <v>13</v>
      </c>
      <c r="R777" s="83" t="s">
        <v>10</v>
      </c>
      <c r="S777" s="83" t="s">
        <v>10</v>
      </c>
      <c r="T777" s="82" t="s">
        <v>93</v>
      </c>
      <c r="U777" s="82" t="s">
        <v>21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136</v>
      </c>
      <c r="O778" s="82">
        <v>38</v>
      </c>
      <c r="P778" s="85">
        <v>3263.95</v>
      </c>
      <c r="Q778" s="83" t="s">
        <v>14</v>
      </c>
      <c r="R778" s="83" t="s">
        <v>10</v>
      </c>
      <c r="S778" s="83" t="s">
        <v>10</v>
      </c>
      <c r="T778" s="82" t="s">
        <v>93</v>
      </c>
      <c r="U778" s="82" t="s">
        <v>21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>N705432</v>
      </c>
      <c r="AU778" s="11">
        <f t="shared" si="276"/>
        <v>38</v>
      </c>
      <c r="AV778" s="11">
        <f t="shared" si="277"/>
        <v>3263.95</v>
      </c>
      <c r="AW778" s="11" t="str">
        <f t="shared" si="278"/>
        <v>2019/11</v>
      </c>
      <c r="AX778" s="11" t="str">
        <f t="shared" si="279"/>
        <v>2019/11 Contribuciones Seg. Social</v>
      </c>
      <c r="AY778" s="11">
        <f t="shared" si="281"/>
        <v>178033.45</v>
      </c>
      <c r="AZ778" s="11">
        <f t="shared" si="280"/>
        <v>1.8333352524483457E-2</v>
      </c>
      <c r="BA778" s="11" t="str">
        <f t="shared" si="283"/>
        <v>N705432 38</v>
      </c>
      <c r="BB778" s="11">
        <f>IFERROR(IF(AW778="","",VLOOKUP(AW778,SUSS!R:S,2,FALSE)),AY778*SUSS!$M$2)</f>
        <v>21364.013999999999</v>
      </c>
      <c r="BC778" s="11">
        <f t="shared" si="282"/>
        <v>391.67399999999992</v>
      </c>
    </row>
    <row r="779" spans="14:55" ht="15.75" thickBot="1">
      <c r="N779" s="3" t="s">
        <v>136</v>
      </c>
      <c r="O779" s="82">
        <v>38</v>
      </c>
      <c r="P779" s="85">
        <v>3121.34</v>
      </c>
      <c r="Q779" s="83" t="s">
        <v>13</v>
      </c>
      <c r="R779" s="83" t="s">
        <v>10</v>
      </c>
      <c r="S779" s="83" t="s">
        <v>10</v>
      </c>
      <c r="T779" s="82" t="s">
        <v>93</v>
      </c>
      <c r="U779" s="82" t="s">
        <v>21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15.75" thickBot="1">
      <c r="N780" s="3" t="s">
        <v>136</v>
      </c>
      <c r="O780" s="82">
        <v>39</v>
      </c>
      <c r="P780" s="85">
        <v>3263.95</v>
      </c>
      <c r="Q780" s="83" t="s">
        <v>14</v>
      </c>
      <c r="R780" s="83" t="s">
        <v>10</v>
      </c>
      <c r="S780" s="83" t="s">
        <v>10</v>
      </c>
      <c r="T780" s="82" t="s">
        <v>93</v>
      </c>
      <c r="U780" s="82" t="s">
        <v>21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N705432</v>
      </c>
      <c r="AU780" s="11">
        <f t="shared" si="276"/>
        <v>39</v>
      </c>
      <c r="AV780" s="11">
        <f t="shared" si="277"/>
        <v>3263.95</v>
      </c>
      <c r="AW780" s="11" t="str">
        <f t="shared" si="278"/>
        <v>2019/11</v>
      </c>
      <c r="AX780" s="11" t="str">
        <f t="shared" si="279"/>
        <v>2019/11 Contribuciones Seg. Social</v>
      </c>
      <c r="AY780" s="11">
        <f t="shared" si="281"/>
        <v>178033.45</v>
      </c>
      <c r="AZ780" s="11">
        <f t="shared" si="280"/>
        <v>1.8333352524483457E-2</v>
      </c>
      <c r="BA780" s="11" t="str">
        <f t="shared" si="283"/>
        <v>N705432 39</v>
      </c>
      <c r="BB780" s="11">
        <f>IFERROR(IF(AW780="","",VLOOKUP(AW780,SUSS!R:S,2,FALSE)),AY780*SUSS!$M$2)</f>
        <v>21364.013999999999</v>
      </c>
      <c r="BC780" s="11">
        <f t="shared" si="282"/>
        <v>391.67399999999992</v>
      </c>
    </row>
    <row r="781" spans="14:55" ht="15.75" thickBot="1">
      <c r="N781" s="3" t="s">
        <v>136</v>
      </c>
      <c r="O781" s="82">
        <v>39</v>
      </c>
      <c r="P781" s="85">
        <v>3121.34</v>
      </c>
      <c r="Q781" s="83" t="s">
        <v>13</v>
      </c>
      <c r="R781" s="83" t="s">
        <v>10</v>
      </c>
      <c r="S781" s="83" t="s">
        <v>10</v>
      </c>
      <c r="T781" s="82" t="s">
        <v>93</v>
      </c>
      <c r="U781" s="82" t="s">
        <v>21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136</v>
      </c>
      <c r="O782" s="82">
        <v>40</v>
      </c>
      <c r="P782" s="85">
        <v>3263.95</v>
      </c>
      <c r="Q782" s="83" t="s">
        <v>14</v>
      </c>
      <c r="R782" s="83" t="s">
        <v>10</v>
      </c>
      <c r="S782" s="83" t="s">
        <v>10</v>
      </c>
      <c r="T782" s="82" t="s">
        <v>93</v>
      </c>
      <c r="U782" s="82" t="s">
        <v>21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>N705432</v>
      </c>
      <c r="AU782" s="11">
        <f t="shared" si="276"/>
        <v>40</v>
      </c>
      <c r="AV782" s="11">
        <f t="shared" si="277"/>
        <v>3263.95</v>
      </c>
      <c r="AW782" s="11" t="str">
        <f t="shared" si="278"/>
        <v>2019/11</v>
      </c>
      <c r="AX782" s="11" t="str">
        <f t="shared" si="279"/>
        <v>2019/11 Contribuciones Seg. Social</v>
      </c>
      <c r="AY782" s="11">
        <f t="shared" si="281"/>
        <v>178033.45</v>
      </c>
      <c r="AZ782" s="11">
        <f t="shared" si="280"/>
        <v>1.8333352524483457E-2</v>
      </c>
      <c r="BA782" s="11" t="str">
        <f t="shared" si="283"/>
        <v>N705432 40</v>
      </c>
      <c r="BB782" s="11">
        <f>IFERROR(IF(AW782="","",VLOOKUP(AW782,SUSS!R:S,2,FALSE)),AY782*SUSS!$M$2)</f>
        <v>21364.013999999999</v>
      </c>
      <c r="BC782" s="11">
        <f t="shared" si="282"/>
        <v>391.67399999999992</v>
      </c>
    </row>
    <row r="783" spans="14:55" ht="15.75" thickBot="1">
      <c r="N783" s="3" t="s">
        <v>136</v>
      </c>
      <c r="O783" s="82">
        <v>40</v>
      </c>
      <c r="P783" s="85">
        <v>3121.34</v>
      </c>
      <c r="Q783" s="83" t="s">
        <v>13</v>
      </c>
      <c r="R783" s="83" t="s">
        <v>10</v>
      </c>
      <c r="S783" s="83" t="s">
        <v>10</v>
      </c>
      <c r="T783" s="82" t="s">
        <v>93</v>
      </c>
      <c r="U783" s="82" t="s">
        <v>21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15.75" thickBot="1">
      <c r="N784" s="3" t="s">
        <v>136</v>
      </c>
      <c r="O784" s="82">
        <v>41</v>
      </c>
      <c r="P784" s="85">
        <v>3263.95</v>
      </c>
      <c r="Q784" s="83" t="s">
        <v>14</v>
      </c>
      <c r="R784" s="83" t="s">
        <v>10</v>
      </c>
      <c r="S784" s="83" t="s">
        <v>10</v>
      </c>
      <c r="T784" s="82" t="s">
        <v>93</v>
      </c>
      <c r="U784" s="82" t="s">
        <v>21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N705432</v>
      </c>
      <c r="AU784" s="11">
        <f t="shared" si="276"/>
        <v>41</v>
      </c>
      <c r="AV784" s="11">
        <f t="shared" si="277"/>
        <v>3263.95</v>
      </c>
      <c r="AW784" s="11" t="str">
        <f t="shared" si="278"/>
        <v>2019/11</v>
      </c>
      <c r="AX784" s="11" t="str">
        <f t="shared" si="279"/>
        <v>2019/11 Contribuciones Seg. Social</v>
      </c>
      <c r="AY784" s="11">
        <f t="shared" si="281"/>
        <v>178033.45</v>
      </c>
      <c r="AZ784" s="11">
        <f t="shared" si="280"/>
        <v>1.8333352524483457E-2</v>
      </c>
      <c r="BA784" s="11" t="str">
        <f t="shared" si="283"/>
        <v>N705432 41</v>
      </c>
      <c r="BB784" s="11">
        <f>IFERROR(IF(AW784="","",VLOOKUP(AW784,SUSS!R:S,2,FALSE)),AY784*SUSS!$M$2)</f>
        <v>21364.013999999999</v>
      </c>
      <c r="BC784" s="11">
        <f t="shared" si="282"/>
        <v>391.67399999999992</v>
      </c>
    </row>
    <row r="785" spans="14:55" ht="15.75" thickBot="1">
      <c r="N785" s="3" t="s">
        <v>136</v>
      </c>
      <c r="O785" s="82">
        <v>41</v>
      </c>
      <c r="P785" s="85">
        <v>3121.34</v>
      </c>
      <c r="Q785" s="83" t="s">
        <v>13</v>
      </c>
      <c r="R785" s="83" t="s">
        <v>10</v>
      </c>
      <c r="S785" s="83" t="s">
        <v>10</v>
      </c>
      <c r="T785" s="82" t="s">
        <v>93</v>
      </c>
      <c r="U785" s="82" t="s">
        <v>21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136</v>
      </c>
      <c r="O786" s="82">
        <v>42</v>
      </c>
      <c r="P786" s="85">
        <v>3263.95</v>
      </c>
      <c r="Q786" s="83" t="s">
        <v>14</v>
      </c>
      <c r="R786" s="83" t="s">
        <v>10</v>
      </c>
      <c r="S786" s="83" t="s">
        <v>10</v>
      </c>
      <c r="T786" s="82" t="s">
        <v>93</v>
      </c>
      <c r="U786" s="82" t="s">
        <v>21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>N705432</v>
      </c>
      <c r="AU786" s="11">
        <f t="shared" si="276"/>
        <v>42</v>
      </c>
      <c r="AV786" s="11">
        <f t="shared" si="277"/>
        <v>3263.95</v>
      </c>
      <c r="AW786" s="11" t="str">
        <f t="shared" si="278"/>
        <v>2019/11</v>
      </c>
      <c r="AX786" s="11" t="str">
        <f t="shared" si="279"/>
        <v>2019/11 Contribuciones Seg. Social</v>
      </c>
      <c r="AY786" s="11">
        <f t="shared" si="281"/>
        <v>178033.45</v>
      </c>
      <c r="AZ786" s="11">
        <f t="shared" si="280"/>
        <v>1.8333352524483457E-2</v>
      </c>
      <c r="BA786" s="11" t="str">
        <f t="shared" si="283"/>
        <v>N705432 42</v>
      </c>
      <c r="BB786" s="11">
        <f>IFERROR(IF(AW786="","",VLOOKUP(AW786,SUSS!R:S,2,FALSE)),AY786*SUSS!$M$2)</f>
        <v>21364.013999999999</v>
      </c>
      <c r="BC786" s="11">
        <f t="shared" si="282"/>
        <v>391.67399999999992</v>
      </c>
    </row>
    <row r="787" spans="14:55" ht="15.75" thickBot="1">
      <c r="N787" s="3" t="s">
        <v>136</v>
      </c>
      <c r="O787" s="82">
        <v>42</v>
      </c>
      <c r="P787" s="85">
        <v>3121.34</v>
      </c>
      <c r="Q787" s="83" t="s">
        <v>13</v>
      </c>
      <c r="R787" s="83" t="s">
        <v>10</v>
      </c>
      <c r="S787" s="83" t="s">
        <v>10</v>
      </c>
      <c r="T787" s="82" t="s">
        <v>93</v>
      </c>
      <c r="U787" s="82" t="s">
        <v>21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15.75" thickBot="1">
      <c r="N788" s="3" t="s">
        <v>136</v>
      </c>
      <c r="O788" s="82">
        <v>43</v>
      </c>
      <c r="P788" s="85">
        <v>3263.95</v>
      </c>
      <c r="Q788" s="83" t="s">
        <v>14</v>
      </c>
      <c r="R788" s="83" t="s">
        <v>10</v>
      </c>
      <c r="S788" s="83" t="s">
        <v>10</v>
      </c>
      <c r="T788" s="82" t="s">
        <v>93</v>
      </c>
      <c r="U788" s="82" t="s">
        <v>21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N705432</v>
      </c>
      <c r="AU788" s="11">
        <f t="shared" si="276"/>
        <v>43</v>
      </c>
      <c r="AV788" s="11">
        <f t="shared" si="277"/>
        <v>3263.95</v>
      </c>
      <c r="AW788" s="11" t="str">
        <f t="shared" si="278"/>
        <v>2019/11</v>
      </c>
      <c r="AX788" s="11" t="str">
        <f t="shared" si="279"/>
        <v>2019/11 Contribuciones Seg. Social</v>
      </c>
      <c r="AY788" s="11">
        <f t="shared" si="281"/>
        <v>178033.45</v>
      </c>
      <c r="AZ788" s="11">
        <f t="shared" si="280"/>
        <v>1.8333352524483457E-2</v>
      </c>
      <c r="BA788" s="11" t="str">
        <f t="shared" si="283"/>
        <v>N705432 43</v>
      </c>
      <c r="BB788" s="11">
        <f>IFERROR(IF(AW788="","",VLOOKUP(AW788,SUSS!R:S,2,FALSE)),AY788*SUSS!$M$2)</f>
        <v>21364.013999999999</v>
      </c>
      <c r="BC788" s="11">
        <f t="shared" si="282"/>
        <v>391.67399999999992</v>
      </c>
    </row>
    <row r="789" spans="14:55" ht="15.75" thickBot="1">
      <c r="N789" s="3" t="s">
        <v>136</v>
      </c>
      <c r="O789" s="82">
        <v>43</v>
      </c>
      <c r="P789" s="85">
        <v>3121.34</v>
      </c>
      <c r="Q789" s="83" t="s">
        <v>13</v>
      </c>
      <c r="R789" s="83" t="s">
        <v>10</v>
      </c>
      <c r="S789" s="83" t="s">
        <v>10</v>
      </c>
      <c r="T789" s="82" t="s">
        <v>93</v>
      </c>
      <c r="U789" s="82" t="s">
        <v>21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136</v>
      </c>
      <c r="O790" s="82">
        <v>44</v>
      </c>
      <c r="P790" s="85">
        <v>3263.95</v>
      </c>
      <c r="Q790" s="83" t="s">
        <v>14</v>
      </c>
      <c r="R790" s="83" t="s">
        <v>10</v>
      </c>
      <c r="S790" s="83" t="s">
        <v>10</v>
      </c>
      <c r="T790" s="82" t="s">
        <v>93</v>
      </c>
      <c r="U790" s="82" t="s">
        <v>21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N705432</v>
      </c>
      <c r="AU790" s="11">
        <f t="shared" si="276"/>
        <v>44</v>
      </c>
      <c r="AV790" s="11">
        <f t="shared" si="277"/>
        <v>3263.95</v>
      </c>
      <c r="AW790" s="11" t="str">
        <f t="shared" si="278"/>
        <v>2019/11</v>
      </c>
      <c r="AX790" s="11" t="str">
        <f t="shared" si="279"/>
        <v>2019/11 Contribuciones Seg. Social</v>
      </c>
      <c r="AY790" s="11">
        <f t="shared" si="281"/>
        <v>178033.45</v>
      </c>
      <c r="AZ790" s="11">
        <f t="shared" si="280"/>
        <v>1.8333352524483457E-2</v>
      </c>
      <c r="BA790" s="11" t="str">
        <f t="shared" si="283"/>
        <v>N705432 44</v>
      </c>
      <c r="BB790" s="11">
        <f>IFERROR(IF(AW790="","",VLOOKUP(AW790,SUSS!R:S,2,FALSE)),AY790*SUSS!$M$2)</f>
        <v>21364.013999999999</v>
      </c>
      <c r="BC790" s="11">
        <f t="shared" si="282"/>
        <v>391.67399999999992</v>
      </c>
    </row>
    <row r="791" spans="14:55" ht="15.75" thickBot="1">
      <c r="N791" s="3" t="s">
        <v>136</v>
      </c>
      <c r="O791" s="82">
        <v>44</v>
      </c>
      <c r="P791" s="85">
        <v>3121.34</v>
      </c>
      <c r="Q791" s="83" t="s">
        <v>13</v>
      </c>
      <c r="R791" s="83" t="s">
        <v>10</v>
      </c>
      <c r="S791" s="83" t="s">
        <v>10</v>
      </c>
      <c r="T791" s="82" t="s">
        <v>93</v>
      </c>
      <c r="U791" s="82" t="s">
        <v>21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136</v>
      </c>
      <c r="O792" s="82">
        <v>45</v>
      </c>
      <c r="P792" s="85">
        <v>3263.95</v>
      </c>
      <c r="Q792" s="83" t="s">
        <v>14</v>
      </c>
      <c r="R792" s="83" t="s">
        <v>10</v>
      </c>
      <c r="S792" s="83" t="s">
        <v>10</v>
      </c>
      <c r="T792" s="82" t="s">
        <v>93</v>
      </c>
      <c r="U792" s="82" t="s">
        <v>21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N705432</v>
      </c>
      <c r="AU792" s="11">
        <f t="shared" si="276"/>
        <v>45</v>
      </c>
      <c r="AV792" s="11">
        <f t="shared" si="277"/>
        <v>3263.95</v>
      </c>
      <c r="AW792" s="11" t="str">
        <f t="shared" si="278"/>
        <v>2019/11</v>
      </c>
      <c r="AX792" s="11" t="str">
        <f t="shared" si="279"/>
        <v>2019/11 Contribuciones Seg. Social</v>
      </c>
      <c r="AY792" s="11">
        <f t="shared" si="281"/>
        <v>178033.45</v>
      </c>
      <c r="AZ792" s="11">
        <f t="shared" si="280"/>
        <v>1.8333352524483457E-2</v>
      </c>
      <c r="BA792" s="11" t="str">
        <f t="shared" si="283"/>
        <v>N705432 45</v>
      </c>
      <c r="BB792" s="11">
        <f>IFERROR(IF(AW792="","",VLOOKUP(AW792,SUSS!R:S,2,FALSE)),AY792*SUSS!$M$2)</f>
        <v>21364.013999999999</v>
      </c>
      <c r="BC792" s="11">
        <f t="shared" si="282"/>
        <v>391.67399999999992</v>
      </c>
    </row>
    <row r="793" spans="14:55" ht="15.75" thickBot="1">
      <c r="N793" s="3" t="s">
        <v>136</v>
      </c>
      <c r="O793" s="82">
        <v>45</v>
      </c>
      <c r="P793" s="85">
        <v>3121.34</v>
      </c>
      <c r="Q793" s="83" t="s">
        <v>13</v>
      </c>
      <c r="R793" s="83" t="s">
        <v>10</v>
      </c>
      <c r="S793" s="83" t="s">
        <v>10</v>
      </c>
      <c r="T793" s="82" t="s">
        <v>93</v>
      </c>
      <c r="U793" s="82" t="s">
        <v>21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/>
      </c>
      <c r="AU793" s="11" t="str">
        <f t="shared" si="276"/>
        <v/>
      </c>
      <c r="AV793" s="11" t="str">
        <f t="shared" si="277"/>
        <v/>
      </c>
      <c r="AW793" s="11" t="str">
        <f t="shared" si="278"/>
        <v/>
      </c>
      <c r="AX793" s="11" t="str">
        <f t="shared" si="279"/>
        <v/>
      </c>
      <c r="AY793" s="11" t="str">
        <f t="shared" si="281"/>
        <v/>
      </c>
      <c r="AZ793" s="11" t="str">
        <f t="shared" si="280"/>
        <v/>
      </c>
      <c r="BA793" s="11" t="str">
        <f t="shared" si="283"/>
        <v xml:space="preserve"> </v>
      </c>
      <c r="BB793" s="11" t="str">
        <f>IFERROR(IF(AW793="","",VLOOKUP(AW793,SUSS!R:S,2,FALSE)),AY793*SUSS!$M$2)</f>
        <v/>
      </c>
      <c r="BC793" s="11" t="str">
        <f t="shared" si="282"/>
        <v/>
      </c>
    </row>
    <row r="794" spans="14:55" ht="15.75" thickBot="1">
      <c r="N794" s="3" t="s">
        <v>136</v>
      </c>
      <c r="O794" s="82">
        <v>46</v>
      </c>
      <c r="P794" s="85">
        <v>3263.95</v>
      </c>
      <c r="Q794" s="83" t="s">
        <v>14</v>
      </c>
      <c r="R794" s="83" t="s">
        <v>10</v>
      </c>
      <c r="S794" s="83" t="s">
        <v>10</v>
      </c>
      <c r="T794" s="82" t="s">
        <v>93</v>
      </c>
      <c r="U794" s="82" t="s">
        <v>21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>N705432</v>
      </c>
      <c r="AU794" s="11">
        <f t="shared" si="276"/>
        <v>46</v>
      </c>
      <c r="AV794" s="11">
        <f t="shared" si="277"/>
        <v>3263.95</v>
      </c>
      <c r="AW794" s="11" t="str">
        <f t="shared" si="278"/>
        <v>2019/11</v>
      </c>
      <c r="AX794" s="11" t="str">
        <f t="shared" si="279"/>
        <v>2019/11 Contribuciones Seg. Social</v>
      </c>
      <c r="AY794" s="11">
        <f t="shared" si="281"/>
        <v>178033.45</v>
      </c>
      <c r="AZ794" s="11">
        <f t="shared" si="280"/>
        <v>1.8333352524483457E-2</v>
      </c>
      <c r="BA794" s="11" t="str">
        <f t="shared" si="283"/>
        <v>N705432 46</v>
      </c>
      <c r="BB794" s="11">
        <f>IFERROR(IF(AW794="","",VLOOKUP(AW794,SUSS!R:S,2,FALSE)),AY794*SUSS!$M$2)</f>
        <v>21364.013999999999</v>
      </c>
      <c r="BC794" s="11">
        <f t="shared" si="282"/>
        <v>391.67399999999992</v>
      </c>
    </row>
    <row r="795" spans="14:55" ht="15.75" thickBot="1">
      <c r="N795" s="3" t="s">
        <v>136</v>
      </c>
      <c r="O795" s="82">
        <v>46</v>
      </c>
      <c r="P795" s="85">
        <v>3121.34</v>
      </c>
      <c r="Q795" s="83" t="s">
        <v>13</v>
      </c>
      <c r="R795" s="83" t="s">
        <v>10</v>
      </c>
      <c r="S795" s="83" t="s">
        <v>10</v>
      </c>
      <c r="T795" s="82" t="s">
        <v>93</v>
      </c>
      <c r="U795" s="82" t="s">
        <v>21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136</v>
      </c>
      <c r="O796" s="82">
        <v>47</v>
      </c>
      <c r="P796" s="85">
        <v>3263.95</v>
      </c>
      <c r="Q796" s="83" t="s">
        <v>14</v>
      </c>
      <c r="R796" s="83" t="s">
        <v>10</v>
      </c>
      <c r="S796" s="83" t="s">
        <v>10</v>
      </c>
      <c r="T796" s="82" t="s">
        <v>93</v>
      </c>
      <c r="U796" s="82" t="s">
        <v>21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>N705432</v>
      </c>
      <c r="AU796" s="11">
        <f t="shared" si="276"/>
        <v>47</v>
      </c>
      <c r="AV796" s="11">
        <f t="shared" si="277"/>
        <v>3263.95</v>
      </c>
      <c r="AW796" s="11" t="str">
        <f t="shared" si="278"/>
        <v>2019/11</v>
      </c>
      <c r="AX796" s="11" t="str">
        <f t="shared" si="279"/>
        <v>2019/11 Contribuciones Seg. Social</v>
      </c>
      <c r="AY796" s="11">
        <f t="shared" si="281"/>
        <v>178033.45</v>
      </c>
      <c r="AZ796" s="11">
        <f t="shared" si="280"/>
        <v>1.8333352524483457E-2</v>
      </c>
      <c r="BA796" s="11" t="str">
        <f t="shared" si="283"/>
        <v>N705432 47</v>
      </c>
      <c r="BB796" s="11">
        <f>IFERROR(IF(AW796="","",VLOOKUP(AW796,SUSS!R:S,2,FALSE)),AY796*SUSS!$M$2)</f>
        <v>21364.013999999999</v>
      </c>
      <c r="BC796" s="11">
        <f t="shared" si="282"/>
        <v>391.67399999999992</v>
      </c>
    </row>
    <row r="797" spans="14:55" ht="15.75" thickBot="1">
      <c r="N797" s="3" t="s">
        <v>136</v>
      </c>
      <c r="O797" s="82">
        <v>47</v>
      </c>
      <c r="P797" s="85">
        <v>3121.34</v>
      </c>
      <c r="Q797" s="83" t="s">
        <v>13</v>
      </c>
      <c r="R797" s="83" t="s">
        <v>10</v>
      </c>
      <c r="S797" s="83" t="s">
        <v>10</v>
      </c>
      <c r="T797" s="82" t="s">
        <v>93</v>
      </c>
      <c r="U797" s="82" t="s">
        <v>21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/>
      </c>
      <c r="AU797" s="11" t="str">
        <f t="shared" si="276"/>
        <v/>
      </c>
      <c r="AV797" s="11" t="str">
        <f t="shared" si="277"/>
        <v/>
      </c>
      <c r="AW797" s="11" t="str">
        <f t="shared" si="278"/>
        <v/>
      </c>
      <c r="AX797" s="11" t="str">
        <f t="shared" si="279"/>
        <v/>
      </c>
      <c r="AY797" s="11" t="str">
        <f t="shared" si="281"/>
        <v/>
      </c>
      <c r="AZ797" s="11" t="str">
        <f t="shared" si="280"/>
        <v/>
      </c>
      <c r="BA797" s="11" t="str">
        <f t="shared" si="283"/>
        <v xml:space="preserve"> </v>
      </c>
      <c r="BB797" s="11" t="str">
        <f>IFERROR(IF(AW797="","",VLOOKUP(AW797,SUSS!R:S,2,FALSE)),AY797*SUSS!$M$2)</f>
        <v/>
      </c>
      <c r="BC797" s="11" t="str">
        <f t="shared" si="282"/>
        <v/>
      </c>
    </row>
    <row r="798" spans="14:55" ht="15.75" thickBot="1">
      <c r="N798" s="3" t="s">
        <v>136</v>
      </c>
      <c r="O798" s="82">
        <v>48</v>
      </c>
      <c r="P798" s="85">
        <v>3263.95</v>
      </c>
      <c r="Q798" s="83" t="s">
        <v>14</v>
      </c>
      <c r="R798" s="83" t="s">
        <v>10</v>
      </c>
      <c r="S798" s="83" t="s">
        <v>10</v>
      </c>
      <c r="T798" s="82" t="s">
        <v>93</v>
      </c>
      <c r="U798" s="82" t="s">
        <v>21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N705432</v>
      </c>
      <c r="AU798" s="11">
        <f t="shared" ref="AU798:AU861" si="297">IF($Q798=$AD$1,O798,"")</f>
        <v>48</v>
      </c>
      <c r="AV798" s="11">
        <f t="shared" ref="AV798:AV861" si="298">IF($Q798=$AD$1,P798,"")</f>
        <v>3263.95</v>
      </c>
      <c r="AW798" s="11" t="str">
        <f t="shared" ref="AW798:AW861" si="299">IF($Q798=$AD$1,T798,"")</f>
        <v>2019/11</v>
      </c>
      <c r="AX798" s="11" t="str">
        <f t="shared" ref="AX798:AX861" si="300">IF(AW798&lt;&gt;"",AW798&amp;" "&amp;$AD$1,"")</f>
        <v>2019/11 Contribuciones Seg. Social</v>
      </c>
      <c r="AY798" s="11">
        <f t="shared" si="281"/>
        <v>178033.45</v>
      </c>
      <c r="AZ798" s="11">
        <f t="shared" ref="AZ798:AZ861" si="301">IF(AY798="","",AV798/AY798)</f>
        <v>1.8333352524483457E-2</v>
      </c>
      <c r="BA798" s="11" t="str">
        <f t="shared" si="283"/>
        <v>N705432 48</v>
      </c>
      <c r="BB798" s="11">
        <f>IFERROR(IF(AW798="","",VLOOKUP(AW798,SUSS!R:S,2,FALSE)),AY798*SUSS!$M$2)</f>
        <v>21364.013999999999</v>
      </c>
      <c r="BC798" s="11">
        <f t="shared" si="282"/>
        <v>391.67399999999992</v>
      </c>
    </row>
    <row r="799" spans="14:55" ht="15.75" thickBot="1">
      <c r="N799" s="3" t="s">
        <v>136</v>
      </c>
      <c r="O799" s="82">
        <v>48</v>
      </c>
      <c r="P799" s="85">
        <v>3121.34</v>
      </c>
      <c r="Q799" s="83" t="s">
        <v>13</v>
      </c>
      <c r="R799" s="83" t="s">
        <v>10</v>
      </c>
      <c r="S799" s="83" t="s">
        <v>10</v>
      </c>
      <c r="T799" s="82" t="s">
        <v>93</v>
      </c>
      <c r="U799" s="82" t="s">
        <v>21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136</v>
      </c>
      <c r="O800" s="82">
        <v>49</v>
      </c>
      <c r="P800" s="85">
        <v>3263.95</v>
      </c>
      <c r="Q800" s="83" t="s">
        <v>14</v>
      </c>
      <c r="R800" s="83" t="s">
        <v>10</v>
      </c>
      <c r="S800" s="83" t="s">
        <v>10</v>
      </c>
      <c r="T800" s="82" t="s">
        <v>93</v>
      </c>
      <c r="U800" s="82" t="s">
        <v>21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>N705432</v>
      </c>
      <c r="AU800" s="11">
        <f t="shared" si="297"/>
        <v>49</v>
      </c>
      <c r="AV800" s="11">
        <f t="shared" si="298"/>
        <v>3263.95</v>
      </c>
      <c r="AW800" s="11" t="str">
        <f t="shared" si="299"/>
        <v>2019/11</v>
      </c>
      <c r="AX800" s="11" t="str">
        <f t="shared" si="300"/>
        <v>2019/11 Contribuciones Seg. Social</v>
      </c>
      <c r="AY800" s="11">
        <f t="shared" si="281"/>
        <v>178033.45</v>
      </c>
      <c r="AZ800" s="11">
        <f t="shared" si="301"/>
        <v>1.8333352524483457E-2</v>
      </c>
      <c r="BA800" s="11" t="str">
        <f t="shared" si="283"/>
        <v>N705432 49</v>
      </c>
      <c r="BB800" s="11">
        <f>IFERROR(IF(AW800="","",VLOOKUP(AW800,SUSS!R:S,2,FALSE)),AY800*SUSS!$M$2)</f>
        <v>21364.013999999999</v>
      </c>
      <c r="BC800" s="11">
        <f t="shared" si="282"/>
        <v>391.67399999999992</v>
      </c>
    </row>
    <row r="801" spans="14:55" ht="15.75" thickBot="1">
      <c r="N801" s="3" t="s">
        <v>136</v>
      </c>
      <c r="O801" s="82">
        <v>49</v>
      </c>
      <c r="P801" s="85">
        <v>3121.34</v>
      </c>
      <c r="Q801" s="83" t="s">
        <v>13</v>
      </c>
      <c r="R801" s="83" t="s">
        <v>10</v>
      </c>
      <c r="S801" s="83" t="s">
        <v>10</v>
      </c>
      <c r="T801" s="82" t="s">
        <v>93</v>
      </c>
      <c r="U801" s="82" t="s">
        <v>21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/>
      </c>
      <c r="AU801" s="11" t="str">
        <f t="shared" si="297"/>
        <v/>
      </c>
      <c r="AV801" s="11" t="str">
        <f t="shared" si="298"/>
        <v/>
      </c>
      <c r="AW801" s="11" t="str">
        <f t="shared" si="299"/>
        <v/>
      </c>
      <c r="AX801" s="11" t="str">
        <f t="shared" si="300"/>
        <v/>
      </c>
      <c r="AY801" s="11" t="str">
        <f t="shared" si="281"/>
        <v/>
      </c>
      <c r="AZ801" s="11" t="str">
        <f t="shared" si="301"/>
        <v/>
      </c>
      <c r="BA801" s="11" t="str">
        <f t="shared" si="283"/>
        <v xml:space="preserve"> </v>
      </c>
      <c r="BB801" s="11" t="str">
        <f>IFERROR(IF(AW801="","",VLOOKUP(AW801,SUSS!R:S,2,FALSE)),AY801*SUSS!$M$2)</f>
        <v/>
      </c>
      <c r="BC801" s="11" t="str">
        <f t="shared" si="282"/>
        <v/>
      </c>
    </row>
    <row r="802" spans="14:55" ht="15.75" thickBot="1">
      <c r="N802" s="3" t="s">
        <v>136</v>
      </c>
      <c r="O802" s="82">
        <v>50</v>
      </c>
      <c r="P802" s="85">
        <v>3263.95</v>
      </c>
      <c r="Q802" s="83" t="s">
        <v>14</v>
      </c>
      <c r="R802" s="83" t="s">
        <v>10</v>
      </c>
      <c r="S802" s="83" t="s">
        <v>10</v>
      </c>
      <c r="T802" s="82" t="s">
        <v>93</v>
      </c>
      <c r="U802" s="82" t="s">
        <v>21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>N705432</v>
      </c>
      <c r="AU802" s="11">
        <f t="shared" si="297"/>
        <v>50</v>
      </c>
      <c r="AV802" s="11">
        <f t="shared" si="298"/>
        <v>3263.95</v>
      </c>
      <c r="AW802" s="11" t="str">
        <f t="shared" si="299"/>
        <v>2019/11</v>
      </c>
      <c r="AX802" s="11" t="str">
        <f t="shared" si="300"/>
        <v>2019/11 Contribuciones Seg. Social</v>
      </c>
      <c r="AY802" s="11">
        <f t="shared" si="281"/>
        <v>178033.45</v>
      </c>
      <c r="AZ802" s="11">
        <f t="shared" si="301"/>
        <v>1.8333352524483457E-2</v>
      </c>
      <c r="BA802" s="11" t="str">
        <f t="shared" si="283"/>
        <v>N705432 50</v>
      </c>
      <c r="BB802" s="11">
        <f>IFERROR(IF(AW802="","",VLOOKUP(AW802,SUSS!R:S,2,FALSE)),AY802*SUSS!$M$2)</f>
        <v>21364.013999999999</v>
      </c>
      <c r="BC802" s="11">
        <f t="shared" si="282"/>
        <v>391.67399999999992</v>
      </c>
    </row>
    <row r="803" spans="14:55" ht="15.75" thickBot="1">
      <c r="N803" s="3" t="s">
        <v>136</v>
      </c>
      <c r="O803" s="82">
        <v>50</v>
      </c>
      <c r="P803" s="85">
        <v>3121.34</v>
      </c>
      <c r="Q803" s="83" t="s">
        <v>13</v>
      </c>
      <c r="R803" s="83" t="s">
        <v>10</v>
      </c>
      <c r="S803" s="83" t="s">
        <v>10</v>
      </c>
      <c r="T803" s="82" t="s">
        <v>93</v>
      </c>
      <c r="U803" s="82" t="s">
        <v>21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136</v>
      </c>
      <c r="O804" s="82">
        <v>51</v>
      </c>
      <c r="P804" s="85">
        <v>3263.95</v>
      </c>
      <c r="Q804" s="83" t="s">
        <v>14</v>
      </c>
      <c r="R804" s="83" t="s">
        <v>10</v>
      </c>
      <c r="S804" s="83" t="s">
        <v>10</v>
      </c>
      <c r="T804" s="82" t="s">
        <v>93</v>
      </c>
      <c r="U804" s="82" t="s">
        <v>21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>N705432</v>
      </c>
      <c r="AU804" s="11">
        <f t="shared" si="297"/>
        <v>51</v>
      </c>
      <c r="AV804" s="11">
        <f t="shared" si="298"/>
        <v>3263.95</v>
      </c>
      <c r="AW804" s="11" t="str">
        <f t="shared" si="299"/>
        <v>2019/11</v>
      </c>
      <c r="AX804" s="11" t="str">
        <f t="shared" si="300"/>
        <v>2019/11 Contribuciones Seg. Social</v>
      </c>
      <c r="AY804" s="11">
        <f t="shared" si="281"/>
        <v>178033.45</v>
      </c>
      <c r="AZ804" s="11">
        <f t="shared" si="301"/>
        <v>1.8333352524483457E-2</v>
      </c>
      <c r="BA804" s="11" t="str">
        <f t="shared" si="283"/>
        <v>N705432 51</v>
      </c>
      <c r="BB804" s="11">
        <f>IFERROR(IF(AW804="","",VLOOKUP(AW804,SUSS!R:S,2,FALSE)),AY804*SUSS!$M$2)</f>
        <v>21364.013999999999</v>
      </c>
      <c r="BC804" s="11">
        <f t="shared" si="282"/>
        <v>391.67399999999992</v>
      </c>
    </row>
    <row r="805" spans="14:55" ht="15.75" thickBot="1">
      <c r="N805" s="3" t="s">
        <v>136</v>
      </c>
      <c r="O805" s="82">
        <v>51</v>
      </c>
      <c r="P805" s="85">
        <v>3121.34</v>
      </c>
      <c r="Q805" s="83" t="s">
        <v>13</v>
      </c>
      <c r="R805" s="83" t="s">
        <v>10</v>
      </c>
      <c r="S805" s="83" t="s">
        <v>10</v>
      </c>
      <c r="T805" s="82" t="s">
        <v>93</v>
      </c>
      <c r="U805" s="82" t="s">
        <v>21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4:55" ht="15.75" thickBot="1">
      <c r="N806" s="3" t="s">
        <v>136</v>
      </c>
      <c r="O806" s="82">
        <v>52</v>
      </c>
      <c r="P806" s="85">
        <v>3263.95</v>
      </c>
      <c r="Q806" s="83" t="s">
        <v>14</v>
      </c>
      <c r="R806" s="83" t="s">
        <v>10</v>
      </c>
      <c r="S806" s="83" t="s">
        <v>10</v>
      </c>
      <c r="T806" s="82" t="s">
        <v>93</v>
      </c>
      <c r="U806" s="82" t="s">
        <v>21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>N705432</v>
      </c>
      <c r="AU806" s="11">
        <f t="shared" si="297"/>
        <v>52</v>
      </c>
      <c r="AV806" s="11">
        <f t="shared" si="298"/>
        <v>3263.95</v>
      </c>
      <c r="AW806" s="11" t="str">
        <f t="shared" si="299"/>
        <v>2019/11</v>
      </c>
      <c r="AX806" s="11" t="str">
        <f t="shared" si="300"/>
        <v>2019/11 Contribuciones Seg. Social</v>
      </c>
      <c r="AY806" s="11">
        <f t="shared" si="281"/>
        <v>178033.45</v>
      </c>
      <c r="AZ806" s="11">
        <f t="shared" si="301"/>
        <v>1.8333352524483457E-2</v>
      </c>
      <c r="BA806" s="11" t="str">
        <f t="shared" si="283"/>
        <v>N705432 52</v>
      </c>
      <c r="BB806" s="11">
        <f>IFERROR(IF(AW806="","",VLOOKUP(AW806,SUSS!R:S,2,FALSE)),AY806*SUSS!$M$2)</f>
        <v>21364.013999999999</v>
      </c>
      <c r="BC806" s="11">
        <f t="shared" si="282"/>
        <v>391.67399999999992</v>
      </c>
    </row>
    <row r="807" spans="14:55" ht="15.75" thickBot="1">
      <c r="N807" s="3" t="s">
        <v>136</v>
      </c>
      <c r="O807" s="82">
        <v>52</v>
      </c>
      <c r="P807" s="85">
        <v>3121.34</v>
      </c>
      <c r="Q807" s="83" t="s">
        <v>13</v>
      </c>
      <c r="R807" s="83" t="s">
        <v>10</v>
      </c>
      <c r="S807" s="83" t="s">
        <v>10</v>
      </c>
      <c r="T807" s="82" t="s">
        <v>93</v>
      </c>
      <c r="U807" s="82" t="s">
        <v>21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136</v>
      </c>
      <c r="O808" s="82">
        <v>53</v>
      </c>
      <c r="P808" s="85">
        <v>3263.95</v>
      </c>
      <c r="Q808" s="83" t="s">
        <v>14</v>
      </c>
      <c r="R808" s="83" t="s">
        <v>10</v>
      </c>
      <c r="S808" s="83" t="s">
        <v>10</v>
      </c>
      <c r="T808" s="82" t="s">
        <v>93</v>
      </c>
      <c r="U808" s="82" t="s">
        <v>21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>N705432</v>
      </c>
      <c r="AU808" s="11">
        <f t="shared" si="297"/>
        <v>53</v>
      </c>
      <c r="AV808" s="11">
        <f t="shared" si="298"/>
        <v>3263.95</v>
      </c>
      <c r="AW808" s="11" t="str">
        <f t="shared" si="299"/>
        <v>2019/11</v>
      </c>
      <c r="AX808" s="11" t="str">
        <f t="shared" si="300"/>
        <v>2019/11 Contribuciones Seg. Social</v>
      </c>
      <c r="AY808" s="11">
        <f t="shared" si="281"/>
        <v>178033.45</v>
      </c>
      <c r="AZ808" s="11">
        <f t="shared" si="301"/>
        <v>1.8333352524483457E-2</v>
      </c>
      <c r="BA808" s="11" t="str">
        <f t="shared" si="283"/>
        <v>N705432 53</v>
      </c>
      <c r="BB808" s="11">
        <f>IFERROR(IF(AW808="","",VLOOKUP(AW808,SUSS!R:S,2,FALSE)),AY808*SUSS!$M$2)</f>
        <v>21364.013999999999</v>
      </c>
      <c r="BC808" s="11">
        <f t="shared" si="282"/>
        <v>391.67399999999992</v>
      </c>
    </row>
    <row r="809" spans="14:55" ht="15.75" thickBot="1">
      <c r="N809" s="3" t="s">
        <v>136</v>
      </c>
      <c r="O809" s="82">
        <v>53</v>
      </c>
      <c r="P809" s="85">
        <v>3121.34</v>
      </c>
      <c r="Q809" s="83" t="s">
        <v>13</v>
      </c>
      <c r="R809" s="83" t="s">
        <v>10</v>
      </c>
      <c r="S809" s="83" t="s">
        <v>10</v>
      </c>
      <c r="T809" s="82" t="s">
        <v>93</v>
      </c>
      <c r="U809" s="82" t="s">
        <v>21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15.75" thickBot="1">
      <c r="N810" s="3" t="s">
        <v>136</v>
      </c>
      <c r="O810" s="82">
        <v>54</v>
      </c>
      <c r="P810" s="85">
        <v>3263.95</v>
      </c>
      <c r="Q810" s="83" t="s">
        <v>14</v>
      </c>
      <c r="R810" s="83" t="s">
        <v>10</v>
      </c>
      <c r="S810" s="83" t="s">
        <v>10</v>
      </c>
      <c r="T810" s="82" t="s">
        <v>93</v>
      </c>
      <c r="U810" s="82" t="s">
        <v>21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N705432</v>
      </c>
      <c r="AU810" s="11">
        <f t="shared" si="297"/>
        <v>54</v>
      </c>
      <c r="AV810" s="11">
        <f t="shared" si="298"/>
        <v>3263.95</v>
      </c>
      <c r="AW810" s="11" t="str">
        <f t="shared" si="299"/>
        <v>2019/11</v>
      </c>
      <c r="AX810" s="11" t="str">
        <f t="shared" si="300"/>
        <v>2019/11 Contribuciones Seg. Social</v>
      </c>
      <c r="AY810" s="11">
        <f t="shared" si="281"/>
        <v>178033.45</v>
      </c>
      <c r="AZ810" s="11">
        <f t="shared" si="301"/>
        <v>1.8333352524483457E-2</v>
      </c>
      <c r="BA810" s="11" t="str">
        <f t="shared" si="283"/>
        <v>N705432 54</v>
      </c>
      <c r="BB810" s="11">
        <f>IFERROR(IF(AW810="","",VLOOKUP(AW810,SUSS!R:S,2,FALSE)),AY810*SUSS!$M$2)</f>
        <v>21364.013999999999</v>
      </c>
      <c r="BC810" s="11">
        <f t="shared" si="282"/>
        <v>391.67399999999992</v>
      </c>
    </row>
    <row r="811" spans="14:55" ht="15.75" thickBot="1">
      <c r="N811" s="3" t="s">
        <v>136</v>
      </c>
      <c r="O811" s="82">
        <v>54</v>
      </c>
      <c r="P811" s="85">
        <v>3121.34</v>
      </c>
      <c r="Q811" s="83" t="s">
        <v>13</v>
      </c>
      <c r="R811" s="83" t="s">
        <v>10</v>
      </c>
      <c r="S811" s="83" t="s">
        <v>10</v>
      </c>
      <c r="T811" s="82" t="s">
        <v>93</v>
      </c>
      <c r="U811" s="82" t="s">
        <v>21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136</v>
      </c>
      <c r="O812" s="82">
        <v>55</v>
      </c>
      <c r="P812" s="85">
        <v>1780.15</v>
      </c>
      <c r="Q812" s="83" t="s">
        <v>14</v>
      </c>
      <c r="R812" s="83" t="s">
        <v>10</v>
      </c>
      <c r="S812" s="83" t="s">
        <v>10</v>
      </c>
      <c r="T812" s="82" t="s">
        <v>93</v>
      </c>
      <c r="U812" s="82" t="s">
        <v>21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>N705432</v>
      </c>
      <c r="AU812" s="11">
        <f t="shared" si="297"/>
        <v>55</v>
      </c>
      <c r="AV812" s="11">
        <f t="shared" si="298"/>
        <v>1780.15</v>
      </c>
      <c r="AW812" s="11" t="str">
        <f t="shared" si="299"/>
        <v>2019/11</v>
      </c>
      <c r="AX812" s="11" t="str">
        <f t="shared" si="300"/>
        <v>2019/11 Contribuciones Seg. Social</v>
      </c>
      <c r="AY812" s="11">
        <f t="shared" si="281"/>
        <v>178033.45</v>
      </c>
      <c r="AZ812" s="11">
        <f t="shared" si="301"/>
        <v>9.9989636778931145E-3</v>
      </c>
      <c r="BA812" s="11" t="str">
        <f t="shared" si="283"/>
        <v>N705432 55</v>
      </c>
      <c r="BB812" s="11">
        <f>IFERROR(IF(AW812="","",VLOOKUP(AW812,SUSS!R:S,2,FALSE)),AY812*SUSS!$M$2)</f>
        <v>21364.013999999999</v>
      </c>
      <c r="BC812" s="11">
        <f t="shared" si="282"/>
        <v>213.61799999999999</v>
      </c>
    </row>
    <row r="813" spans="14:55" ht="15.75" thickBot="1">
      <c r="N813" s="3" t="s">
        <v>136</v>
      </c>
      <c r="O813" s="82">
        <v>55</v>
      </c>
      <c r="P813" s="85">
        <v>1702.75</v>
      </c>
      <c r="Q813" s="83" t="s">
        <v>13</v>
      </c>
      <c r="R813" s="83" t="s">
        <v>10</v>
      </c>
      <c r="S813" s="83" t="s">
        <v>10</v>
      </c>
      <c r="T813" s="82" t="s">
        <v>93</v>
      </c>
      <c r="U813" s="82" t="s">
        <v>21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15.75" thickBot="1">
      <c r="N814" s="3" t="s">
        <v>136</v>
      </c>
      <c r="O814" s="82">
        <v>55</v>
      </c>
      <c r="P814" s="85">
        <v>1483.8</v>
      </c>
      <c r="Q814" s="83" t="s">
        <v>14</v>
      </c>
      <c r="R814" s="83" t="s">
        <v>10</v>
      </c>
      <c r="S814" s="83" t="s">
        <v>11</v>
      </c>
      <c r="T814" s="82" t="s">
        <v>93</v>
      </c>
      <c r="U814" s="82" t="s">
        <v>21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N705432</v>
      </c>
      <c r="AU814" s="11">
        <f t="shared" si="297"/>
        <v>55</v>
      </c>
      <c r="AV814" s="11">
        <f t="shared" si="298"/>
        <v>1483.8</v>
      </c>
      <c r="AW814" s="11" t="str">
        <f t="shared" si="299"/>
        <v>2019/11</v>
      </c>
      <c r="AX814" s="11" t="str">
        <f t="shared" si="300"/>
        <v>2019/11 Contribuciones Seg. Social</v>
      </c>
      <c r="AY814" s="11">
        <f t="shared" si="281"/>
        <v>178033.45</v>
      </c>
      <c r="AZ814" s="11">
        <f t="shared" si="301"/>
        <v>8.3343888465903446E-3</v>
      </c>
      <c r="BA814" s="11" t="str">
        <f t="shared" si="283"/>
        <v>N705432 55</v>
      </c>
      <c r="BB814" s="11">
        <f>IFERROR(IF(AW814="","",VLOOKUP(AW814,SUSS!R:S,2,FALSE)),AY814*SUSS!$M$2)</f>
        <v>21364.013999999999</v>
      </c>
      <c r="BC814" s="11">
        <f t="shared" si="282"/>
        <v>178.05599999999995</v>
      </c>
    </row>
    <row r="815" spans="14:55" ht="15.75" thickBot="1">
      <c r="N815" s="3" t="s">
        <v>136</v>
      </c>
      <c r="O815" s="82">
        <v>55</v>
      </c>
      <c r="P815" s="85">
        <v>1418.59</v>
      </c>
      <c r="Q815" s="83" t="s">
        <v>13</v>
      </c>
      <c r="R815" s="83" t="s">
        <v>10</v>
      </c>
      <c r="S815" s="83" t="s">
        <v>11</v>
      </c>
      <c r="T815" s="82" t="s">
        <v>93</v>
      </c>
      <c r="U815" s="82" t="s">
        <v>21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136</v>
      </c>
      <c r="O816" s="82">
        <v>56</v>
      </c>
      <c r="P816" s="85">
        <v>3263.95</v>
      </c>
      <c r="Q816" s="83" t="s">
        <v>14</v>
      </c>
      <c r="R816" s="83" t="s">
        <v>10</v>
      </c>
      <c r="S816" s="83" t="s">
        <v>11</v>
      </c>
      <c r="T816" s="82" t="s">
        <v>93</v>
      </c>
      <c r="U816" s="82" t="s">
        <v>21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N705432</v>
      </c>
      <c r="AU816" s="11">
        <f t="shared" si="297"/>
        <v>56</v>
      </c>
      <c r="AV816" s="11">
        <f t="shared" si="298"/>
        <v>3263.95</v>
      </c>
      <c r="AW816" s="11" t="str">
        <f t="shared" si="299"/>
        <v>2019/11</v>
      </c>
      <c r="AX816" s="11" t="str">
        <f t="shared" si="300"/>
        <v>2019/11 Contribuciones Seg. Social</v>
      </c>
      <c r="AY816" s="11">
        <f t="shared" si="281"/>
        <v>178033.45</v>
      </c>
      <c r="AZ816" s="11">
        <f t="shared" si="301"/>
        <v>1.8333352524483457E-2</v>
      </c>
      <c r="BA816" s="11" t="str">
        <f t="shared" si="283"/>
        <v>N705432 56</v>
      </c>
      <c r="BB816" s="11">
        <f>IFERROR(IF(AW816="","",VLOOKUP(AW816,SUSS!R:S,2,FALSE)),AY816*SUSS!$M$2)</f>
        <v>21364.013999999999</v>
      </c>
      <c r="BC816" s="11">
        <f t="shared" si="282"/>
        <v>391.67399999999992</v>
      </c>
    </row>
    <row r="817" spans="14:55" ht="15.75" thickBot="1">
      <c r="N817" s="3" t="s">
        <v>136</v>
      </c>
      <c r="O817" s="82">
        <v>56</v>
      </c>
      <c r="P817" s="85">
        <v>3121.34</v>
      </c>
      <c r="Q817" s="83" t="s">
        <v>13</v>
      </c>
      <c r="R817" s="83" t="s">
        <v>10</v>
      </c>
      <c r="S817" s="83" t="s">
        <v>11</v>
      </c>
      <c r="T817" s="82" t="s">
        <v>93</v>
      </c>
      <c r="U817" s="82" t="s">
        <v>21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15.75" thickBot="1">
      <c r="N818" s="3" t="s">
        <v>136</v>
      </c>
      <c r="O818" s="82">
        <v>57</v>
      </c>
      <c r="P818" s="85">
        <v>3263.95</v>
      </c>
      <c r="Q818" s="83" t="s">
        <v>14</v>
      </c>
      <c r="R818" s="83" t="s">
        <v>10</v>
      </c>
      <c r="S818" s="83" t="s">
        <v>11</v>
      </c>
      <c r="T818" s="82" t="s">
        <v>93</v>
      </c>
      <c r="U818" s="82" t="s">
        <v>21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N705432</v>
      </c>
      <c r="AU818" s="11">
        <f t="shared" si="297"/>
        <v>57</v>
      </c>
      <c r="AV818" s="11">
        <f t="shared" si="298"/>
        <v>3263.95</v>
      </c>
      <c r="AW818" s="11" t="str">
        <f t="shared" si="299"/>
        <v>2019/11</v>
      </c>
      <c r="AX818" s="11" t="str">
        <f t="shared" si="300"/>
        <v>2019/11 Contribuciones Seg. Social</v>
      </c>
      <c r="AY818" s="11">
        <f t="shared" si="281"/>
        <v>178033.45</v>
      </c>
      <c r="AZ818" s="11">
        <f t="shared" si="301"/>
        <v>1.8333352524483457E-2</v>
      </c>
      <c r="BA818" s="11" t="str">
        <f t="shared" si="283"/>
        <v>N705432 57</v>
      </c>
      <c r="BB818" s="11">
        <f>IFERROR(IF(AW818="","",VLOOKUP(AW818,SUSS!R:S,2,FALSE)),AY818*SUSS!$M$2)</f>
        <v>21364.013999999999</v>
      </c>
      <c r="BC818" s="11">
        <f t="shared" si="282"/>
        <v>391.67399999999992</v>
      </c>
    </row>
    <row r="819" spans="14:55" ht="15.75" thickBot="1">
      <c r="N819" s="3" t="s">
        <v>136</v>
      </c>
      <c r="O819" s="82">
        <v>57</v>
      </c>
      <c r="P819" s="85">
        <v>3121.34</v>
      </c>
      <c r="Q819" s="83" t="s">
        <v>13</v>
      </c>
      <c r="R819" s="83" t="s">
        <v>10</v>
      </c>
      <c r="S819" s="83" t="s">
        <v>11</v>
      </c>
      <c r="T819" s="82" t="s">
        <v>93</v>
      </c>
      <c r="U819" s="82" t="s">
        <v>21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136</v>
      </c>
      <c r="O820" s="82">
        <v>58</v>
      </c>
      <c r="P820" s="85">
        <v>3263.95</v>
      </c>
      <c r="Q820" s="83" t="s">
        <v>14</v>
      </c>
      <c r="R820" s="83" t="s">
        <v>10</v>
      </c>
      <c r="S820" s="83" t="s">
        <v>11</v>
      </c>
      <c r="T820" s="82" t="s">
        <v>93</v>
      </c>
      <c r="U820" s="82" t="s">
        <v>21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N705432</v>
      </c>
      <c r="AU820" s="11">
        <f t="shared" si="297"/>
        <v>58</v>
      </c>
      <c r="AV820" s="11">
        <f t="shared" si="298"/>
        <v>3263.95</v>
      </c>
      <c r="AW820" s="11" t="str">
        <f t="shared" si="299"/>
        <v>2019/11</v>
      </c>
      <c r="AX820" s="11" t="str">
        <f t="shared" si="300"/>
        <v>2019/11 Contribuciones Seg. Social</v>
      </c>
      <c r="AY820" s="11">
        <f t="shared" si="281"/>
        <v>178033.45</v>
      </c>
      <c r="AZ820" s="11">
        <f t="shared" si="301"/>
        <v>1.8333352524483457E-2</v>
      </c>
      <c r="BA820" s="11" t="str">
        <f t="shared" si="283"/>
        <v>N705432 58</v>
      </c>
      <c r="BB820" s="11">
        <f>IFERROR(IF(AW820="","",VLOOKUP(AW820,SUSS!R:S,2,FALSE)),AY820*SUSS!$M$2)</f>
        <v>21364.013999999999</v>
      </c>
      <c r="BC820" s="11">
        <f t="shared" si="282"/>
        <v>391.67399999999992</v>
      </c>
    </row>
    <row r="821" spans="14:55" ht="15.75" thickBot="1">
      <c r="N821" s="3" t="s">
        <v>136</v>
      </c>
      <c r="O821" s="82">
        <v>58</v>
      </c>
      <c r="P821" s="85">
        <v>3121.34</v>
      </c>
      <c r="Q821" s="83" t="s">
        <v>13</v>
      </c>
      <c r="R821" s="83" t="s">
        <v>10</v>
      </c>
      <c r="S821" s="83" t="s">
        <v>11</v>
      </c>
      <c r="T821" s="82" t="s">
        <v>93</v>
      </c>
      <c r="U821" s="82" t="s">
        <v>21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15.75" thickBot="1">
      <c r="N822" s="3" t="s">
        <v>136</v>
      </c>
      <c r="O822" s="82">
        <v>59</v>
      </c>
      <c r="P822" s="85">
        <v>3263.95</v>
      </c>
      <c r="Q822" s="83" t="s">
        <v>14</v>
      </c>
      <c r="R822" s="83" t="s">
        <v>10</v>
      </c>
      <c r="S822" s="83" t="s">
        <v>11</v>
      </c>
      <c r="T822" s="82" t="s">
        <v>93</v>
      </c>
      <c r="U822" s="82" t="s">
        <v>21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N705432</v>
      </c>
      <c r="AU822" s="11">
        <f t="shared" si="297"/>
        <v>59</v>
      </c>
      <c r="AV822" s="11">
        <f t="shared" si="298"/>
        <v>3263.95</v>
      </c>
      <c r="AW822" s="11" t="str">
        <f t="shared" si="299"/>
        <v>2019/11</v>
      </c>
      <c r="AX822" s="11" t="str">
        <f t="shared" si="300"/>
        <v>2019/11 Contribuciones Seg. Social</v>
      </c>
      <c r="AY822" s="11">
        <f t="shared" si="281"/>
        <v>178033.45</v>
      </c>
      <c r="AZ822" s="11">
        <f t="shared" si="301"/>
        <v>1.8333352524483457E-2</v>
      </c>
      <c r="BA822" s="11" t="str">
        <f t="shared" si="283"/>
        <v>N705432 59</v>
      </c>
      <c r="BB822" s="11">
        <f>IFERROR(IF(AW822="","",VLOOKUP(AW822,SUSS!R:S,2,FALSE)),AY822*SUSS!$M$2)</f>
        <v>21364.013999999999</v>
      </c>
      <c r="BC822" s="11">
        <f t="shared" si="282"/>
        <v>391.67399999999992</v>
      </c>
    </row>
    <row r="823" spans="14:55" ht="15.75" thickBot="1">
      <c r="N823" s="3" t="s">
        <v>136</v>
      </c>
      <c r="O823" s="82">
        <v>59</v>
      </c>
      <c r="P823" s="85">
        <v>3121.34</v>
      </c>
      <c r="Q823" s="83" t="s">
        <v>13</v>
      </c>
      <c r="R823" s="83" t="s">
        <v>10</v>
      </c>
      <c r="S823" s="83" t="s">
        <v>11</v>
      </c>
      <c r="T823" s="82" t="s">
        <v>93</v>
      </c>
      <c r="U823" s="82" t="s">
        <v>21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136</v>
      </c>
      <c r="O824" s="82">
        <v>60</v>
      </c>
      <c r="P824" s="85">
        <v>3263.75</v>
      </c>
      <c r="Q824" s="83" t="s">
        <v>14</v>
      </c>
      <c r="R824" s="83" t="s">
        <v>10</v>
      </c>
      <c r="S824" s="83" t="s">
        <v>11</v>
      </c>
      <c r="T824" s="82" t="s">
        <v>93</v>
      </c>
      <c r="U824" s="82" t="s">
        <v>21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N705432</v>
      </c>
      <c r="AU824" s="11">
        <f t="shared" si="297"/>
        <v>60</v>
      </c>
      <c r="AV824" s="11">
        <f t="shared" si="298"/>
        <v>3263.75</v>
      </c>
      <c r="AW824" s="11" t="str">
        <f t="shared" si="299"/>
        <v>2019/11</v>
      </c>
      <c r="AX824" s="11" t="str">
        <f t="shared" si="300"/>
        <v>2019/11 Contribuciones Seg. Social</v>
      </c>
      <c r="AY824" s="11">
        <f t="shared" si="281"/>
        <v>178033.45</v>
      </c>
      <c r="AZ824" s="11">
        <f t="shared" si="301"/>
        <v>1.8332229140085754E-2</v>
      </c>
      <c r="BA824" s="11" t="str">
        <f t="shared" si="283"/>
        <v>N705432 60</v>
      </c>
      <c r="BB824" s="11">
        <f>IFERROR(IF(AW824="","",VLOOKUP(AW824,SUSS!R:S,2,FALSE)),AY824*SUSS!$M$2)</f>
        <v>21364.013999999999</v>
      </c>
      <c r="BC824" s="11">
        <f t="shared" si="282"/>
        <v>391.65</v>
      </c>
    </row>
    <row r="825" spans="14:55" ht="15.75" thickBot="1">
      <c r="N825" s="3" t="s">
        <v>136</v>
      </c>
      <c r="O825" s="82">
        <v>60</v>
      </c>
      <c r="P825" s="85">
        <v>3121.56</v>
      </c>
      <c r="Q825" s="83" t="s">
        <v>13</v>
      </c>
      <c r="R825" s="83" t="s">
        <v>10</v>
      </c>
      <c r="S825" s="83" t="s">
        <v>11</v>
      </c>
      <c r="T825" s="82" t="s">
        <v>93</v>
      </c>
      <c r="U825" s="82" t="s">
        <v>21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46.5" thickBot="1">
      <c r="N826" s="3" t="s">
        <v>138</v>
      </c>
      <c r="O826" s="89" t="s">
        <v>22</v>
      </c>
      <c r="P826"/>
      <c r="Q826"/>
      <c r="R826"/>
      <c r="S826"/>
      <c r="T826"/>
      <c r="U826"/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4:55" ht="15.75" thickBot="1">
      <c r="N827" s="3" t="s">
        <v>138</v>
      </c>
      <c r="O827" s="87" t="s">
        <v>16</v>
      </c>
      <c r="P827" s="87" t="s">
        <v>17</v>
      </c>
      <c r="Q827" s="87" t="s">
        <v>3</v>
      </c>
      <c r="R827" s="87" t="s">
        <v>4</v>
      </c>
      <c r="S827" s="87" t="s">
        <v>5</v>
      </c>
      <c r="T827" s="87" t="s">
        <v>18</v>
      </c>
      <c r="U827" s="87" t="s">
        <v>19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138</v>
      </c>
      <c r="O828" s="77">
        <v>1</v>
      </c>
      <c r="P828" s="81">
        <v>162.93</v>
      </c>
      <c r="Q828" s="78" t="s">
        <v>37</v>
      </c>
      <c r="R828" s="78" t="s">
        <v>10</v>
      </c>
      <c r="S828" s="78" t="s">
        <v>10</v>
      </c>
      <c r="T828" s="77" t="s">
        <v>142</v>
      </c>
      <c r="U828" s="77" t="s">
        <v>21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138</v>
      </c>
      <c r="O829" s="82">
        <v>1</v>
      </c>
      <c r="P829" s="85">
        <v>13038.1</v>
      </c>
      <c r="Q829" s="83" t="s">
        <v>139</v>
      </c>
      <c r="R829" s="83" t="s">
        <v>10</v>
      </c>
      <c r="S829" s="83" t="s">
        <v>10</v>
      </c>
      <c r="T829" s="82" t="s">
        <v>121</v>
      </c>
      <c r="U829" s="82" t="s">
        <v>21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138</v>
      </c>
      <c r="O830" s="82">
        <v>1</v>
      </c>
      <c r="P830" s="85">
        <v>4681.58</v>
      </c>
      <c r="Q830" s="83" t="s">
        <v>14</v>
      </c>
      <c r="R830" s="83" t="s">
        <v>10</v>
      </c>
      <c r="S830" s="83" t="s">
        <v>10</v>
      </c>
      <c r="T830" s="82" t="s">
        <v>143</v>
      </c>
      <c r="U830" s="82" t="s">
        <v>21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>N814094</v>
      </c>
      <c r="AU830" s="11">
        <f t="shared" si="297"/>
        <v>1</v>
      </c>
      <c r="AV830" s="11">
        <f t="shared" si="298"/>
        <v>4681.58</v>
      </c>
      <c r="AW830" s="11" t="str">
        <f t="shared" si="299"/>
        <v>2020/2</v>
      </c>
      <c r="AX830" s="11" t="str">
        <f t="shared" si="300"/>
        <v>2020/2 Contribuciones Seg. Social</v>
      </c>
      <c r="AY830" s="11">
        <f t="shared" si="281"/>
        <v>223525.72</v>
      </c>
      <c r="AZ830" s="11">
        <f t="shared" si="301"/>
        <v>2.094425643724579E-2</v>
      </c>
      <c r="BA830" s="11" t="str">
        <f t="shared" si="283"/>
        <v>N814094 1</v>
      </c>
      <c r="BB830" s="11">
        <f>IFERROR(IF(AW830="","",VLOOKUP(AW830,SUSS!R:S,2,FALSE)),AY830*SUSS!$M$2)</f>
        <v>26823.0864</v>
      </c>
      <c r="BC830" s="11">
        <f t="shared" si="282"/>
        <v>561.78959999999995</v>
      </c>
    </row>
    <row r="831" spans="14:55" ht="15.75" thickBot="1">
      <c r="N831" s="3" t="s">
        <v>138</v>
      </c>
      <c r="O831" s="82">
        <v>2</v>
      </c>
      <c r="P831" s="86">
        <v>162.93</v>
      </c>
      <c r="Q831" s="83" t="s">
        <v>37</v>
      </c>
      <c r="R831" s="83" t="s">
        <v>10</v>
      </c>
      <c r="S831" s="83" t="s">
        <v>10</v>
      </c>
      <c r="T831" s="82" t="s">
        <v>142</v>
      </c>
      <c r="U831" s="82" t="s">
        <v>21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4:55" ht="15.75" thickBot="1">
      <c r="N832" s="3" t="s">
        <v>138</v>
      </c>
      <c r="O832" s="82">
        <v>2</v>
      </c>
      <c r="P832" s="85">
        <v>13038.1</v>
      </c>
      <c r="Q832" s="83" t="s">
        <v>139</v>
      </c>
      <c r="R832" s="83" t="s">
        <v>10</v>
      </c>
      <c r="S832" s="83" t="s">
        <v>10</v>
      </c>
      <c r="T832" s="82" t="s">
        <v>121</v>
      </c>
      <c r="U832" s="82" t="s">
        <v>21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138</v>
      </c>
      <c r="O833" s="82">
        <v>2</v>
      </c>
      <c r="P833" s="85">
        <v>4681.58</v>
      </c>
      <c r="Q833" s="83" t="s">
        <v>14</v>
      </c>
      <c r="R833" s="83" t="s">
        <v>10</v>
      </c>
      <c r="S833" s="83" t="s">
        <v>10</v>
      </c>
      <c r="T833" s="82" t="s">
        <v>143</v>
      </c>
      <c r="U833" s="82" t="s">
        <v>21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>N814094</v>
      </c>
      <c r="AU833" s="11">
        <f t="shared" si="297"/>
        <v>2</v>
      </c>
      <c r="AV833" s="11">
        <f t="shared" si="298"/>
        <v>4681.58</v>
      </c>
      <c r="AW833" s="11" t="str">
        <f t="shared" si="299"/>
        <v>2020/2</v>
      </c>
      <c r="AX833" s="11" t="str">
        <f t="shared" si="300"/>
        <v>2020/2 Contribuciones Seg. Social</v>
      </c>
      <c r="AY833" s="11">
        <f t="shared" si="281"/>
        <v>223525.72</v>
      </c>
      <c r="AZ833" s="11">
        <f t="shared" si="301"/>
        <v>2.094425643724579E-2</v>
      </c>
      <c r="BA833" s="11" t="str">
        <f t="shared" si="283"/>
        <v>N814094 2</v>
      </c>
      <c r="BB833" s="11">
        <f>IFERROR(IF(AW833="","",VLOOKUP(AW833,SUSS!R:S,2,FALSE)),AY833*SUSS!$M$2)</f>
        <v>26823.0864</v>
      </c>
      <c r="BC833" s="11">
        <f t="shared" si="282"/>
        <v>561.78959999999995</v>
      </c>
    </row>
    <row r="834" spans="14:55" ht="15.75" thickBot="1">
      <c r="N834" s="3" t="s">
        <v>138</v>
      </c>
      <c r="O834" s="82">
        <v>3</v>
      </c>
      <c r="P834" s="86">
        <v>162.93</v>
      </c>
      <c r="Q834" s="83" t="s">
        <v>37</v>
      </c>
      <c r="R834" s="83" t="s">
        <v>10</v>
      </c>
      <c r="S834" s="83" t="s">
        <v>10</v>
      </c>
      <c r="T834" s="82" t="s">
        <v>142</v>
      </c>
      <c r="U834" s="82" t="s">
        <v>21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15.75" thickBot="1">
      <c r="N835" s="3" t="s">
        <v>138</v>
      </c>
      <c r="O835" s="82">
        <v>3</v>
      </c>
      <c r="P835" s="85">
        <v>13038.1</v>
      </c>
      <c r="Q835" s="83" t="s">
        <v>139</v>
      </c>
      <c r="R835" s="83" t="s">
        <v>10</v>
      </c>
      <c r="S835" s="83" t="s">
        <v>10</v>
      </c>
      <c r="T835" s="82" t="s">
        <v>121</v>
      </c>
      <c r="U835" s="82" t="s">
        <v>21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4:55" ht="15.75" thickBot="1">
      <c r="N836" s="3" t="s">
        <v>138</v>
      </c>
      <c r="O836" s="82">
        <v>3</v>
      </c>
      <c r="P836" s="85">
        <v>4681.58</v>
      </c>
      <c r="Q836" s="83" t="s">
        <v>14</v>
      </c>
      <c r="R836" s="83" t="s">
        <v>10</v>
      </c>
      <c r="S836" s="83" t="s">
        <v>10</v>
      </c>
      <c r="T836" s="82" t="s">
        <v>143</v>
      </c>
      <c r="U836" s="82" t="s">
        <v>21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>N814094</v>
      </c>
      <c r="AU836" s="11">
        <f t="shared" si="297"/>
        <v>3</v>
      </c>
      <c r="AV836" s="11">
        <f t="shared" si="298"/>
        <v>4681.58</v>
      </c>
      <c r="AW836" s="11" t="str">
        <f t="shared" si="299"/>
        <v>2020/2</v>
      </c>
      <c r="AX836" s="11" t="str">
        <f t="shared" si="300"/>
        <v>2020/2 Contribuciones Seg. Social</v>
      </c>
      <c r="AY836" s="11">
        <f t="shared" ref="AY836:AY899" si="302">VLOOKUP(AX836,AO:AP,2,FALSE)</f>
        <v>223525.72</v>
      </c>
      <c r="AZ836" s="11">
        <f t="shared" si="301"/>
        <v>2.094425643724579E-2</v>
      </c>
      <c r="BA836" s="11" t="str">
        <f t="shared" si="283"/>
        <v>N814094 3</v>
      </c>
      <c r="BB836" s="11">
        <f>IFERROR(IF(AW836="","",VLOOKUP(AW836,SUSS!R:S,2,FALSE)),AY836*SUSS!$M$2)</f>
        <v>26823.0864</v>
      </c>
      <c r="BC836" s="11">
        <f t="shared" si="282"/>
        <v>561.78959999999995</v>
      </c>
    </row>
    <row r="837" spans="14:55" ht="15.75" thickBot="1">
      <c r="N837" s="3" t="s">
        <v>138</v>
      </c>
      <c r="O837" s="82">
        <v>4</v>
      </c>
      <c r="P837" s="86">
        <v>162.93</v>
      </c>
      <c r="Q837" s="83" t="s">
        <v>37</v>
      </c>
      <c r="R837" s="83" t="s">
        <v>10</v>
      </c>
      <c r="S837" s="83" t="s">
        <v>10</v>
      </c>
      <c r="T837" s="82" t="s">
        <v>142</v>
      </c>
      <c r="U837" s="82" t="s">
        <v>21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138</v>
      </c>
      <c r="O838" s="82">
        <v>4</v>
      </c>
      <c r="P838" s="85">
        <v>13038.1</v>
      </c>
      <c r="Q838" s="83" t="s">
        <v>139</v>
      </c>
      <c r="R838" s="83" t="s">
        <v>10</v>
      </c>
      <c r="S838" s="83" t="s">
        <v>10</v>
      </c>
      <c r="T838" s="82" t="s">
        <v>121</v>
      </c>
      <c r="U838" s="82" t="s">
        <v>21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15.75" thickBot="1">
      <c r="N839" s="3" t="s">
        <v>138</v>
      </c>
      <c r="O839" s="82">
        <v>4</v>
      </c>
      <c r="P839" s="85">
        <v>4681.58</v>
      </c>
      <c r="Q839" s="83" t="s">
        <v>14</v>
      </c>
      <c r="R839" s="83" t="s">
        <v>10</v>
      </c>
      <c r="S839" s="83" t="s">
        <v>10</v>
      </c>
      <c r="T839" s="82" t="s">
        <v>143</v>
      </c>
      <c r="U839" s="82" t="s">
        <v>21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N814094</v>
      </c>
      <c r="AU839" s="11">
        <f t="shared" si="297"/>
        <v>4</v>
      </c>
      <c r="AV839" s="11">
        <f t="shared" si="298"/>
        <v>4681.58</v>
      </c>
      <c r="AW839" s="11" t="str">
        <f t="shared" si="299"/>
        <v>2020/2</v>
      </c>
      <c r="AX839" s="11" t="str">
        <f t="shared" si="300"/>
        <v>2020/2 Contribuciones Seg. Social</v>
      </c>
      <c r="AY839" s="11">
        <f t="shared" si="302"/>
        <v>223525.72</v>
      </c>
      <c r="AZ839" s="11">
        <f t="shared" si="301"/>
        <v>2.094425643724579E-2</v>
      </c>
      <c r="BA839" s="11" t="str">
        <f t="shared" si="283"/>
        <v>N814094 4</v>
      </c>
      <c r="BB839" s="11">
        <f>IFERROR(IF(AW839="","",VLOOKUP(AW839,SUSS!R:S,2,FALSE)),AY839*SUSS!$M$2)</f>
        <v>26823.0864</v>
      </c>
      <c r="BC839" s="11">
        <f t="shared" si="303"/>
        <v>561.78959999999995</v>
      </c>
    </row>
    <row r="840" spans="14:55" ht="15.75" thickBot="1">
      <c r="N840" s="3" t="s">
        <v>138</v>
      </c>
      <c r="O840" s="82">
        <v>5</v>
      </c>
      <c r="P840" s="86">
        <v>162.93</v>
      </c>
      <c r="Q840" s="83" t="s">
        <v>37</v>
      </c>
      <c r="R840" s="83" t="s">
        <v>10</v>
      </c>
      <c r="S840" s="83" t="s">
        <v>10</v>
      </c>
      <c r="T840" s="82" t="s">
        <v>142</v>
      </c>
      <c r="U840" s="82" t="s">
        <v>21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138</v>
      </c>
      <c r="O841" s="82">
        <v>5</v>
      </c>
      <c r="P841" s="85">
        <v>13038.1</v>
      </c>
      <c r="Q841" s="83" t="s">
        <v>139</v>
      </c>
      <c r="R841" s="83" t="s">
        <v>10</v>
      </c>
      <c r="S841" s="83" t="s">
        <v>10</v>
      </c>
      <c r="T841" s="82" t="s">
        <v>121</v>
      </c>
      <c r="U841" s="82" t="s">
        <v>21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138</v>
      </c>
      <c r="O842" s="82">
        <v>5</v>
      </c>
      <c r="P842" s="85">
        <v>4681.58</v>
      </c>
      <c r="Q842" s="83" t="s">
        <v>14</v>
      </c>
      <c r="R842" s="83" t="s">
        <v>10</v>
      </c>
      <c r="S842" s="83" t="s">
        <v>10</v>
      </c>
      <c r="T842" s="82" t="s">
        <v>143</v>
      </c>
      <c r="U842" s="82" t="s">
        <v>21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N814094</v>
      </c>
      <c r="AU842" s="11">
        <f t="shared" si="297"/>
        <v>5</v>
      </c>
      <c r="AV842" s="11">
        <f t="shared" si="298"/>
        <v>4681.58</v>
      </c>
      <c r="AW842" s="11" t="str">
        <f t="shared" si="299"/>
        <v>2020/2</v>
      </c>
      <c r="AX842" s="11" t="str">
        <f t="shared" si="300"/>
        <v>2020/2 Contribuciones Seg. Social</v>
      </c>
      <c r="AY842" s="11">
        <f t="shared" si="302"/>
        <v>223525.72</v>
      </c>
      <c r="AZ842" s="11">
        <f t="shared" si="301"/>
        <v>2.094425643724579E-2</v>
      </c>
      <c r="BA842" s="11" t="str">
        <f t="shared" si="304"/>
        <v>N814094 5</v>
      </c>
      <c r="BB842" s="11">
        <f>IFERROR(IF(AW842="","",VLOOKUP(AW842,SUSS!R:S,2,FALSE)),AY842*SUSS!$M$2)</f>
        <v>26823.0864</v>
      </c>
      <c r="BC842" s="11">
        <f t="shared" si="303"/>
        <v>561.78959999999995</v>
      </c>
    </row>
    <row r="843" spans="14:55" ht="15.75" thickBot="1">
      <c r="N843" s="3" t="s">
        <v>138</v>
      </c>
      <c r="O843" s="82">
        <v>6</v>
      </c>
      <c r="P843" s="86">
        <v>162.93</v>
      </c>
      <c r="Q843" s="83" t="s">
        <v>37</v>
      </c>
      <c r="R843" s="83" t="s">
        <v>10</v>
      </c>
      <c r="S843" s="83" t="s">
        <v>10</v>
      </c>
      <c r="T843" s="82" t="s">
        <v>142</v>
      </c>
      <c r="U843" s="82" t="s">
        <v>21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/>
      </c>
      <c r="AU843" s="11" t="str">
        <f t="shared" si="297"/>
        <v/>
      </c>
      <c r="AV843" s="11" t="str">
        <f t="shared" si="298"/>
        <v/>
      </c>
      <c r="AW843" s="11" t="str">
        <f t="shared" si="299"/>
        <v/>
      </c>
      <c r="AX843" s="11" t="str">
        <f t="shared" si="300"/>
        <v/>
      </c>
      <c r="AY843" s="11" t="str">
        <f t="shared" si="302"/>
        <v/>
      </c>
      <c r="AZ843" s="11" t="str">
        <f t="shared" si="301"/>
        <v/>
      </c>
      <c r="BA843" s="11" t="str">
        <f t="shared" si="304"/>
        <v xml:space="preserve"> </v>
      </c>
      <c r="BB843" s="11" t="str">
        <f>IFERROR(IF(AW843="","",VLOOKUP(AW843,SUSS!R:S,2,FALSE)),AY843*SUSS!$M$2)</f>
        <v/>
      </c>
      <c r="BC843" s="11" t="str">
        <f t="shared" si="303"/>
        <v/>
      </c>
    </row>
    <row r="844" spans="14:55" ht="15.75" thickBot="1">
      <c r="N844" s="3" t="s">
        <v>138</v>
      </c>
      <c r="O844" s="82">
        <v>6</v>
      </c>
      <c r="P844" s="85">
        <v>13038.1</v>
      </c>
      <c r="Q844" s="83" t="s">
        <v>139</v>
      </c>
      <c r="R844" s="83" t="s">
        <v>10</v>
      </c>
      <c r="S844" s="83" t="s">
        <v>10</v>
      </c>
      <c r="T844" s="82" t="s">
        <v>121</v>
      </c>
      <c r="U844" s="82" t="s">
        <v>21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138</v>
      </c>
      <c r="O845" s="82">
        <v>6</v>
      </c>
      <c r="P845" s="85">
        <v>4681.58</v>
      </c>
      <c r="Q845" s="83" t="s">
        <v>14</v>
      </c>
      <c r="R845" s="83" t="s">
        <v>10</v>
      </c>
      <c r="S845" s="83" t="s">
        <v>10</v>
      </c>
      <c r="T845" s="82" t="s">
        <v>143</v>
      </c>
      <c r="U845" s="82" t="s">
        <v>21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N814094</v>
      </c>
      <c r="AU845" s="11">
        <f t="shared" si="297"/>
        <v>6</v>
      </c>
      <c r="AV845" s="11">
        <f t="shared" si="298"/>
        <v>4681.58</v>
      </c>
      <c r="AW845" s="11" t="str">
        <f t="shared" si="299"/>
        <v>2020/2</v>
      </c>
      <c r="AX845" s="11" t="str">
        <f t="shared" si="300"/>
        <v>2020/2 Contribuciones Seg. Social</v>
      </c>
      <c r="AY845" s="11">
        <f t="shared" si="302"/>
        <v>223525.72</v>
      </c>
      <c r="AZ845" s="11">
        <f t="shared" si="301"/>
        <v>2.094425643724579E-2</v>
      </c>
      <c r="BA845" s="11" t="str">
        <f t="shared" si="304"/>
        <v>N814094 6</v>
      </c>
      <c r="BB845" s="11">
        <f>IFERROR(IF(AW845="","",VLOOKUP(AW845,SUSS!R:S,2,FALSE)),AY845*SUSS!$M$2)</f>
        <v>26823.0864</v>
      </c>
      <c r="BC845" s="11">
        <f t="shared" si="303"/>
        <v>561.78959999999995</v>
      </c>
    </row>
    <row r="846" spans="14:55" ht="15.75" thickBot="1">
      <c r="N846" s="3" t="s">
        <v>138</v>
      </c>
      <c r="O846" s="82">
        <v>7</v>
      </c>
      <c r="P846" s="86">
        <v>162.93</v>
      </c>
      <c r="Q846" s="83" t="s">
        <v>37</v>
      </c>
      <c r="R846" s="83" t="s">
        <v>10</v>
      </c>
      <c r="S846" s="83" t="s">
        <v>10</v>
      </c>
      <c r="T846" s="82" t="s">
        <v>142</v>
      </c>
      <c r="U846" s="82" t="s">
        <v>21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15.75" thickBot="1">
      <c r="N847" s="3" t="s">
        <v>138</v>
      </c>
      <c r="O847" s="82">
        <v>7</v>
      </c>
      <c r="P847" s="85">
        <v>13038.1</v>
      </c>
      <c r="Q847" s="83" t="s">
        <v>139</v>
      </c>
      <c r="R847" s="83" t="s">
        <v>10</v>
      </c>
      <c r="S847" s="83" t="s">
        <v>10</v>
      </c>
      <c r="T847" s="82" t="s">
        <v>121</v>
      </c>
      <c r="U847" s="82" t="s">
        <v>21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/>
      </c>
      <c r="AU847" s="11" t="str">
        <f t="shared" si="297"/>
        <v/>
      </c>
      <c r="AV847" s="11" t="str">
        <f t="shared" si="298"/>
        <v/>
      </c>
      <c r="AW847" s="11" t="str">
        <f t="shared" si="299"/>
        <v/>
      </c>
      <c r="AX847" s="11" t="str">
        <f t="shared" si="300"/>
        <v/>
      </c>
      <c r="AY847" s="11" t="str">
        <f t="shared" si="302"/>
        <v/>
      </c>
      <c r="AZ847" s="11" t="str">
        <f t="shared" si="301"/>
        <v/>
      </c>
      <c r="BA847" s="11" t="str">
        <f t="shared" si="304"/>
        <v xml:space="preserve"> </v>
      </c>
      <c r="BB847" s="11" t="str">
        <f>IFERROR(IF(AW847="","",VLOOKUP(AW847,SUSS!R:S,2,FALSE)),AY847*SUSS!$M$2)</f>
        <v/>
      </c>
      <c r="BC847" s="11" t="str">
        <f t="shared" si="303"/>
        <v/>
      </c>
    </row>
    <row r="848" spans="14:55" ht="15.75" thickBot="1">
      <c r="N848" s="3" t="s">
        <v>138</v>
      </c>
      <c r="O848" s="82">
        <v>7</v>
      </c>
      <c r="P848" s="85">
        <v>4681.58</v>
      </c>
      <c r="Q848" s="83" t="s">
        <v>14</v>
      </c>
      <c r="R848" s="83" t="s">
        <v>10</v>
      </c>
      <c r="S848" s="83" t="s">
        <v>10</v>
      </c>
      <c r="T848" s="82" t="s">
        <v>143</v>
      </c>
      <c r="U848" s="82" t="s">
        <v>21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>N814094</v>
      </c>
      <c r="AU848" s="11">
        <f t="shared" si="297"/>
        <v>7</v>
      </c>
      <c r="AV848" s="11">
        <f t="shared" si="298"/>
        <v>4681.58</v>
      </c>
      <c r="AW848" s="11" t="str">
        <f t="shared" si="299"/>
        <v>2020/2</v>
      </c>
      <c r="AX848" s="11" t="str">
        <f t="shared" si="300"/>
        <v>2020/2 Contribuciones Seg. Social</v>
      </c>
      <c r="AY848" s="11">
        <f t="shared" si="302"/>
        <v>223525.72</v>
      </c>
      <c r="AZ848" s="11">
        <f t="shared" si="301"/>
        <v>2.094425643724579E-2</v>
      </c>
      <c r="BA848" s="11" t="str">
        <f t="shared" si="304"/>
        <v>N814094 7</v>
      </c>
      <c r="BB848" s="11">
        <f>IFERROR(IF(AW848="","",VLOOKUP(AW848,SUSS!R:S,2,FALSE)),AY848*SUSS!$M$2)</f>
        <v>26823.0864</v>
      </c>
      <c r="BC848" s="11">
        <f t="shared" si="303"/>
        <v>561.78959999999995</v>
      </c>
    </row>
    <row r="849" spans="14:55" ht="15.75" thickBot="1">
      <c r="N849" s="3" t="s">
        <v>138</v>
      </c>
      <c r="O849" s="82">
        <v>8</v>
      </c>
      <c r="P849" s="86">
        <v>162.93</v>
      </c>
      <c r="Q849" s="83" t="s">
        <v>37</v>
      </c>
      <c r="R849" s="83" t="s">
        <v>10</v>
      </c>
      <c r="S849" s="83" t="s">
        <v>10</v>
      </c>
      <c r="T849" s="82" t="s">
        <v>142</v>
      </c>
      <c r="U849" s="82" t="s">
        <v>21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138</v>
      </c>
      <c r="O850" s="82">
        <v>8</v>
      </c>
      <c r="P850" s="85">
        <v>13038.1</v>
      </c>
      <c r="Q850" s="83" t="s">
        <v>139</v>
      </c>
      <c r="R850" s="83" t="s">
        <v>10</v>
      </c>
      <c r="S850" s="83" t="s">
        <v>10</v>
      </c>
      <c r="T850" s="82" t="s">
        <v>121</v>
      </c>
      <c r="U850" s="82" t="s">
        <v>21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15.75" thickBot="1">
      <c r="N851" s="3" t="s">
        <v>138</v>
      </c>
      <c r="O851" s="82">
        <v>8</v>
      </c>
      <c r="P851" s="85">
        <v>4681.58</v>
      </c>
      <c r="Q851" s="83" t="s">
        <v>14</v>
      </c>
      <c r="R851" s="83" t="s">
        <v>10</v>
      </c>
      <c r="S851" s="83" t="s">
        <v>10</v>
      </c>
      <c r="T851" s="82" t="s">
        <v>143</v>
      </c>
      <c r="U851" s="82" t="s">
        <v>21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N814094</v>
      </c>
      <c r="AU851" s="11">
        <f t="shared" si="297"/>
        <v>8</v>
      </c>
      <c r="AV851" s="11">
        <f t="shared" si="298"/>
        <v>4681.58</v>
      </c>
      <c r="AW851" s="11" t="str">
        <f t="shared" si="299"/>
        <v>2020/2</v>
      </c>
      <c r="AX851" s="11" t="str">
        <f t="shared" si="300"/>
        <v>2020/2 Contribuciones Seg. Social</v>
      </c>
      <c r="AY851" s="11">
        <f t="shared" si="302"/>
        <v>223525.72</v>
      </c>
      <c r="AZ851" s="11">
        <f t="shared" si="301"/>
        <v>2.094425643724579E-2</v>
      </c>
      <c r="BA851" s="11" t="str">
        <f t="shared" si="304"/>
        <v>N814094 8</v>
      </c>
      <c r="BB851" s="11">
        <f>IFERROR(IF(AW851="","",VLOOKUP(AW851,SUSS!R:S,2,FALSE)),AY851*SUSS!$M$2)</f>
        <v>26823.0864</v>
      </c>
      <c r="BC851" s="11">
        <f t="shared" si="303"/>
        <v>561.78959999999995</v>
      </c>
    </row>
    <row r="852" spans="14:55" ht="15.75" thickBot="1">
      <c r="N852" s="3" t="s">
        <v>138</v>
      </c>
      <c r="O852" s="82">
        <v>9</v>
      </c>
      <c r="P852" s="86">
        <v>162.93</v>
      </c>
      <c r="Q852" s="83" t="s">
        <v>37</v>
      </c>
      <c r="R852" s="83" t="s">
        <v>10</v>
      </c>
      <c r="S852" s="83" t="s">
        <v>10</v>
      </c>
      <c r="T852" s="82" t="s">
        <v>142</v>
      </c>
      <c r="U852" s="82" t="s">
        <v>21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138</v>
      </c>
      <c r="O853" s="82">
        <v>9</v>
      </c>
      <c r="P853" s="85">
        <v>13038.1</v>
      </c>
      <c r="Q853" s="83" t="s">
        <v>139</v>
      </c>
      <c r="R853" s="83" t="s">
        <v>10</v>
      </c>
      <c r="S853" s="83" t="s">
        <v>10</v>
      </c>
      <c r="T853" s="82" t="s">
        <v>121</v>
      </c>
      <c r="U853" s="82" t="s">
        <v>21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138</v>
      </c>
      <c r="O854" s="82">
        <v>9</v>
      </c>
      <c r="P854" s="85">
        <v>4681.58</v>
      </c>
      <c r="Q854" s="83" t="s">
        <v>14</v>
      </c>
      <c r="R854" s="83" t="s">
        <v>10</v>
      </c>
      <c r="S854" s="83" t="s">
        <v>10</v>
      </c>
      <c r="T854" s="82" t="s">
        <v>143</v>
      </c>
      <c r="U854" s="82" t="s">
        <v>21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>N814094</v>
      </c>
      <c r="AU854" s="11">
        <f t="shared" si="297"/>
        <v>9</v>
      </c>
      <c r="AV854" s="11">
        <f t="shared" si="298"/>
        <v>4681.58</v>
      </c>
      <c r="AW854" s="11" t="str">
        <f t="shared" si="299"/>
        <v>2020/2</v>
      </c>
      <c r="AX854" s="11" t="str">
        <f t="shared" si="300"/>
        <v>2020/2 Contribuciones Seg. Social</v>
      </c>
      <c r="AY854" s="11">
        <f t="shared" si="302"/>
        <v>223525.72</v>
      </c>
      <c r="AZ854" s="11">
        <f t="shared" si="301"/>
        <v>2.094425643724579E-2</v>
      </c>
      <c r="BA854" s="11" t="str">
        <f t="shared" si="304"/>
        <v>N814094 9</v>
      </c>
      <c r="BB854" s="11">
        <f>IFERROR(IF(AW854="","",VLOOKUP(AW854,SUSS!R:S,2,FALSE)),AY854*SUSS!$M$2)</f>
        <v>26823.0864</v>
      </c>
      <c r="BC854" s="11">
        <f t="shared" si="303"/>
        <v>561.78959999999995</v>
      </c>
    </row>
    <row r="855" spans="14:55" ht="15.75" thickBot="1">
      <c r="N855" s="3" t="s">
        <v>138</v>
      </c>
      <c r="O855" s="82">
        <v>10</v>
      </c>
      <c r="P855" s="86">
        <v>162.93</v>
      </c>
      <c r="Q855" s="83" t="s">
        <v>37</v>
      </c>
      <c r="R855" s="83" t="s">
        <v>10</v>
      </c>
      <c r="S855" s="83" t="s">
        <v>10</v>
      </c>
      <c r="T855" s="82" t="s">
        <v>142</v>
      </c>
      <c r="U855" s="82" t="s">
        <v>21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4:55" ht="15.75" thickBot="1">
      <c r="N856" s="3" t="s">
        <v>138</v>
      </c>
      <c r="O856" s="82">
        <v>10</v>
      </c>
      <c r="P856" s="85">
        <v>13038.1</v>
      </c>
      <c r="Q856" s="83" t="s">
        <v>139</v>
      </c>
      <c r="R856" s="83" t="s">
        <v>10</v>
      </c>
      <c r="S856" s="83" t="s">
        <v>10</v>
      </c>
      <c r="T856" s="82" t="s">
        <v>121</v>
      </c>
      <c r="U856" s="82" t="s">
        <v>21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138</v>
      </c>
      <c r="O857" s="82">
        <v>10</v>
      </c>
      <c r="P857" s="85">
        <v>4681.58</v>
      </c>
      <c r="Q857" s="83" t="s">
        <v>14</v>
      </c>
      <c r="R857" s="83" t="s">
        <v>10</v>
      </c>
      <c r="S857" s="83" t="s">
        <v>10</v>
      </c>
      <c r="T857" s="82" t="s">
        <v>143</v>
      </c>
      <c r="U857" s="82" t="s">
        <v>21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>N814094</v>
      </c>
      <c r="AU857" s="11">
        <f t="shared" si="297"/>
        <v>10</v>
      </c>
      <c r="AV857" s="11">
        <f t="shared" si="298"/>
        <v>4681.58</v>
      </c>
      <c r="AW857" s="11" t="str">
        <f t="shared" si="299"/>
        <v>2020/2</v>
      </c>
      <c r="AX857" s="11" t="str">
        <f t="shared" si="300"/>
        <v>2020/2 Contribuciones Seg. Social</v>
      </c>
      <c r="AY857" s="11">
        <f t="shared" si="302"/>
        <v>223525.72</v>
      </c>
      <c r="AZ857" s="11">
        <f t="shared" si="301"/>
        <v>2.094425643724579E-2</v>
      </c>
      <c r="BA857" s="11" t="str">
        <f t="shared" si="304"/>
        <v>N814094 10</v>
      </c>
      <c r="BB857" s="11">
        <f>IFERROR(IF(AW857="","",VLOOKUP(AW857,SUSS!R:S,2,FALSE)),AY857*SUSS!$M$2)</f>
        <v>26823.0864</v>
      </c>
      <c r="BC857" s="11">
        <f t="shared" si="303"/>
        <v>561.78959999999995</v>
      </c>
    </row>
    <row r="858" spans="14:55" ht="15.75" thickBot="1">
      <c r="N858" s="3" t="s">
        <v>138</v>
      </c>
      <c r="O858" s="82">
        <v>11</v>
      </c>
      <c r="P858" s="86">
        <v>162.93</v>
      </c>
      <c r="Q858" s="83" t="s">
        <v>37</v>
      </c>
      <c r="R858" s="83" t="s">
        <v>10</v>
      </c>
      <c r="S858" s="83" t="s">
        <v>10</v>
      </c>
      <c r="T858" s="82" t="s">
        <v>142</v>
      </c>
      <c r="U858" s="82" t="s">
        <v>21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15.75" thickBot="1">
      <c r="N859" s="3" t="s">
        <v>138</v>
      </c>
      <c r="O859" s="82">
        <v>11</v>
      </c>
      <c r="P859" s="85">
        <v>13038.1</v>
      </c>
      <c r="Q859" s="83" t="s">
        <v>139</v>
      </c>
      <c r="R859" s="83" t="s">
        <v>10</v>
      </c>
      <c r="S859" s="83" t="s">
        <v>10</v>
      </c>
      <c r="T859" s="82" t="s">
        <v>121</v>
      </c>
      <c r="U859" s="82" t="s">
        <v>21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4:55" ht="15.75" thickBot="1">
      <c r="N860" s="3" t="s">
        <v>138</v>
      </c>
      <c r="O860" s="82">
        <v>11</v>
      </c>
      <c r="P860" s="85">
        <v>4681.58</v>
      </c>
      <c r="Q860" s="83" t="s">
        <v>14</v>
      </c>
      <c r="R860" s="83" t="s">
        <v>10</v>
      </c>
      <c r="S860" s="83" t="s">
        <v>10</v>
      </c>
      <c r="T860" s="82" t="s">
        <v>143</v>
      </c>
      <c r="U860" s="82" t="s">
        <v>21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>N814094</v>
      </c>
      <c r="AU860" s="11">
        <f t="shared" si="297"/>
        <v>11</v>
      </c>
      <c r="AV860" s="11">
        <f t="shared" si="298"/>
        <v>4681.58</v>
      </c>
      <c r="AW860" s="11" t="str">
        <f t="shared" si="299"/>
        <v>2020/2</v>
      </c>
      <c r="AX860" s="11" t="str">
        <f t="shared" si="300"/>
        <v>2020/2 Contribuciones Seg. Social</v>
      </c>
      <c r="AY860" s="11">
        <f t="shared" si="302"/>
        <v>223525.72</v>
      </c>
      <c r="AZ860" s="11">
        <f t="shared" si="301"/>
        <v>2.094425643724579E-2</v>
      </c>
      <c r="BA860" s="11" t="str">
        <f t="shared" si="304"/>
        <v>N814094 11</v>
      </c>
      <c r="BB860" s="11">
        <f>IFERROR(IF(AW860="","",VLOOKUP(AW860,SUSS!R:S,2,FALSE)),AY860*SUSS!$M$2)</f>
        <v>26823.0864</v>
      </c>
      <c r="BC860" s="11">
        <f t="shared" si="303"/>
        <v>561.78959999999995</v>
      </c>
    </row>
    <row r="861" spans="14:55" ht="15.75" thickBot="1">
      <c r="N861" s="3" t="s">
        <v>138</v>
      </c>
      <c r="O861" s="82">
        <v>12</v>
      </c>
      <c r="P861" s="86">
        <v>162.93</v>
      </c>
      <c r="Q861" s="83" t="s">
        <v>37</v>
      </c>
      <c r="R861" s="83" t="s">
        <v>10</v>
      </c>
      <c r="S861" s="83" t="s">
        <v>10</v>
      </c>
      <c r="T861" s="82" t="s">
        <v>142</v>
      </c>
      <c r="U861" s="82" t="s">
        <v>21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138</v>
      </c>
      <c r="O862" s="82">
        <v>12</v>
      </c>
      <c r="P862" s="85">
        <v>13038.1</v>
      </c>
      <c r="Q862" s="83" t="s">
        <v>139</v>
      </c>
      <c r="R862" s="83" t="s">
        <v>10</v>
      </c>
      <c r="S862" s="83" t="s">
        <v>10</v>
      </c>
      <c r="T862" s="82" t="s">
        <v>121</v>
      </c>
      <c r="U862" s="82" t="s">
        <v>21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15.75" thickBot="1">
      <c r="N863" s="3" t="s">
        <v>138</v>
      </c>
      <c r="O863" s="82">
        <v>12</v>
      </c>
      <c r="P863" s="85">
        <v>4681.58</v>
      </c>
      <c r="Q863" s="83" t="s">
        <v>14</v>
      </c>
      <c r="R863" s="83" t="s">
        <v>10</v>
      </c>
      <c r="S863" s="83" t="s">
        <v>10</v>
      </c>
      <c r="T863" s="82" t="s">
        <v>143</v>
      </c>
      <c r="U863" s="82" t="s">
        <v>21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N814094</v>
      </c>
      <c r="AU863" s="11">
        <f t="shared" si="318"/>
        <v>12</v>
      </c>
      <c r="AV863" s="11">
        <f t="shared" si="319"/>
        <v>4681.58</v>
      </c>
      <c r="AW863" s="11" t="str">
        <f t="shared" si="320"/>
        <v>2020/2</v>
      </c>
      <c r="AX863" s="11" t="str">
        <f t="shared" si="321"/>
        <v>2020/2 Contribuciones Seg. Social</v>
      </c>
      <c r="AY863" s="11">
        <f t="shared" si="302"/>
        <v>223525.72</v>
      </c>
      <c r="AZ863" s="11">
        <f t="shared" si="322"/>
        <v>2.094425643724579E-2</v>
      </c>
      <c r="BA863" s="11" t="str">
        <f t="shared" si="304"/>
        <v>N814094 12</v>
      </c>
      <c r="BB863" s="11">
        <f>IFERROR(IF(AW863="","",VLOOKUP(AW863,SUSS!R:S,2,FALSE)),AY863*SUSS!$M$2)</f>
        <v>26823.0864</v>
      </c>
      <c r="BC863" s="11">
        <f t="shared" si="303"/>
        <v>561.78959999999995</v>
      </c>
    </row>
    <row r="864" spans="14:55" ht="15.75" thickBot="1">
      <c r="N864" s="3" t="s">
        <v>138</v>
      </c>
      <c r="O864" s="82">
        <v>13</v>
      </c>
      <c r="P864" s="86">
        <v>162.93</v>
      </c>
      <c r="Q864" s="83" t="s">
        <v>37</v>
      </c>
      <c r="R864" s="83" t="s">
        <v>10</v>
      </c>
      <c r="S864" s="83" t="s">
        <v>10</v>
      </c>
      <c r="T864" s="82" t="s">
        <v>142</v>
      </c>
      <c r="U864" s="82" t="s">
        <v>21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138</v>
      </c>
      <c r="O865" s="82">
        <v>13</v>
      </c>
      <c r="P865" s="85">
        <v>13038.1</v>
      </c>
      <c r="Q865" s="83" t="s">
        <v>139</v>
      </c>
      <c r="R865" s="83" t="s">
        <v>10</v>
      </c>
      <c r="S865" s="83" t="s">
        <v>10</v>
      </c>
      <c r="T865" s="82" t="s">
        <v>121</v>
      </c>
      <c r="U865" s="82" t="s">
        <v>21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138</v>
      </c>
      <c r="O866" s="82">
        <v>13</v>
      </c>
      <c r="P866" s="85">
        <v>4681.58</v>
      </c>
      <c r="Q866" s="83" t="s">
        <v>14</v>
      </c>
      <c r="R866" s="83" t="s">
        <v>10</v>
      </c>
      <c r="S866" s="83" t="s">
        <v>10</v>
      </c>
      <c r="T866" s="82" t="s">
        <v>143</v>
      </c>
      <c r="U866" s="82" t="s">
        <v>21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N814094</v>
      </c>
      <c r="AU866" s="11">
        <f t="shared" si="318"/>
        <v>13</v>
      </c>
      <c r="AV866" s="11">
        <f t="shared" si="319"/>
        <v>4681.58</v>
      </c>
      <c r="AW866" s="11" t="str">
        <f t="shared" si="320"/>
        <v>2020/2</v>
      </c>
      <c r="AX866" s="11" t="str">
        <f t="shared" si="321"/>
        <v>2020/2 Contribuciones Seg. Social</v>
      </c>
      <c r="AY866" s="11">
        <f t="shared" si="302"/>
        <v>223525.72</v>
      </c>
      <c r="AZ866" s="11">
        <f t="shared" si="322"/>
        <v>2.094425643724579E-2</v>
      </c>
      <c r="BA866" s="11" t="str">
        <f t="shared" si="304"/>
        <v>N814094 13</v>
      </c>
      <c r="BB866" s="11">
        <f>IFERROR(IF(AW866="","",VLOOKUP(AW866,SUSS!R:S,2,FALSE)),AY866*SUSS!$M$2)</f>
        <v>26823.0864</v>
      </c>
      <c r="BC866" s="11">
        <f t="shared" si="303"/>
        <v>561.78959999999995</v>
      </c>
    </row>
    <row r="867" spans="14:55" ht="15.75" thickBot="1">
      <c r="N867" s="3" t="s">
        <v>138</v>
      </c>
      <c r="O867" s="82">
        <v>14</v>
      </c>
      <c r="P867" s="86">
        <v>162.93</v>
      </c>
      <c r="Q867" s="83" t="s">
        <v>37</v>
      </c>
      <c r="R867" s="83" t="s">
        <v>10</v>
      </c>
      <c r="S867" s="83" t="s">
        <v>10</v>
      </c>
      <c r="T867" s="82" t="s">
        <v>142</v>
      </c>
      <c r="U867" s="82" t="s">
        <v>21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/>
      </c>
      <c r="AU867" s="11" t="str">
        <f t="shared" si="318"/>
        <v/>
      </c>
      <c r="AV867" s="11" t="str">
        <f t="shared" si="319"/>
        <v/>
      </c>
      <c r="AW867" s="11" t="str">
        <f t="shared" si="320"/>
        <v/>
      </c>
      <c r="AX867" s="11" t="str">
        <f t="shared" si="321"/>
        <v/>
      </c>
      <c r="AY867" s="11" t="str">
        <f t="shared" si="302"/>
        <v/>
      </c>
      <c r="AZ867" s="11" t="str">
        <f t="shared" si="322"/>
        <v/>
      </c>
      <c r="BA867" s="11" t="str">
        <f t="shared" si="304"/>
        <v xml:space="preserve"> </v>
      </c>
      <c r="BB867" s="11" t="str">
        <f>IFERROR(IF(AW867="","",VLOOKUP(AW867,SUSS!R:S,2,FALSE)),AY867*SUSS!$M$2)</f>
        <v/>
      </c>
      <c r="BC867" s="11" t="str">
        <f t="shared" si="303"/>
        <v/>
      </c>
    </row>
    <row r="868" spans="14:55" ht="15.75" thickBot="1">
      <c r="N868" s="3" t="s">
        <v>138</v>
      </c>
      <c r="O868" s="82">
        <v>14</v>
      </c>
      <c r="P868" s="85">
        <v>13038.1</v>
      </c>
      <c r="Q868" s="83" t="s">
        <v>139</v>
      </c>
      <c r="R868" s="83" t="s">
        <v>10</v>
      </c>
      <c r="S868" s="83" t="s">
        <v>10</v>
      </c>
      <c r="T868" s="82" t="s">
        <v>121</v>
      </c>
      <c r="U868" s="82" t="s">
        <v>21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138</v>
      </c>
      <c r="O869" s="82">
        <v>14</v>
      </c>
      <c r="P869" s="85">
        <v>4681.58</v>
      </c>
      <c r="Q869" s="83" t="s">
        <v>14</v>
      </c>
      <c r="R869" s="83" t="s">
        <v>10</v>
      </c>
      <c r="S869" s="83" t="s">
        <v>10</v>
      </c>
      <c r="T869" s="82" t="s">
        <v>143</v>
      </c>
      <c r="U869" s="82" t="s">
        <v>21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N814094</v>
      </c>
      <c r="AU869" s="11">
        <f t="shared" si="318"/>
        <v>14</v>
      </c>
      <c r="AV869" s="11">
        <f t="shared" si="319"/>
        <v>4681.58</v>
      </c>
      <c r="AW869" s="11" t="str">
        <f t="shared" si="320"/>
        <v>2020/2</v>
      </c>
      <c r="AX869" s="11" t="str">
        <f t="shared" si="321"/>
        <v>2020/2 Contribuciones Seg. Social</v>
      </c>
      <c r="AY869" s="11">
        <f t="shared" si="302"/>
        <v>223525.72</v>
      </c>
      <c r="AZ869" s="11">
        <f t="shared" si="322"/>
        <v>2.094425643724579E-2</v>
      </c>
      <c r="BA869" s="11" t="str">
        <f t="shared" si="304"/>
        <v>N814094 14</v>
      </c>
      <c r="BB869" s="11">
        <f>IFERROR(IF(AW869="","",VLOOKUP(AW869,SUSS!R:S,2,FALSE)),AY869*SUSS!$M$2)</f>
        <v>26823.0864</v>
      </c>
      <c r="BC869" s="11">
        <f t="shared" si="303"/>
        <v>561.78959999999995</v>
      </c>
    </row>
    <row r="870" spans="14:55" ht="15.75" thickBot="1">
      <c r="N870" s="3" t="s">
        <v>138</v>
      </c>
      <c r="O870" s="82">
        <v>15</v>
      </c>
      <c r="P870" s="86">
        <v>162.93</v>
      </c>
      <c r="Q870" s="83" t="s">
        <v>37</v>
      </c>
      <c r="R870" s="83" t="s">
        <v>10</v>
      </c>
      <c r="S870" s="83" t="s">
        <v>10</v>
      </c>
      <c r="T870" s="82" t="s">
        <v>142</v>
      </c>
      <c r="U870" s="82" t="s">
        <v>21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15.75" thickBot="1">
      <c r="N871" s="3" t="s">
        <v>138</v>
      </c>
      <c r="O871" s="82">
        <v>15</v>
      </c>
      <c r="P871" s="85">
        <v>13038.1</v>
      </c>
      <c r="Q871" s="83" t="s">
        <v>139</v>
      </c>
      <c r="R871" s="83" t="s">
        <v>10</v>
      </c>
      <c r="S871" s="83" t="s">
        <v>10</v>
      </c>
      <c r="T871" s="82" t="s">
        <v>121</v>
      </c>
      <c r="U871" s="82" t="s">
        <v>21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/>
      </c>
      <c r="AU871" s="11" t="str">
        <f t="shared" si="318"/>
        <v/>
      </c>
      <c r="AV871" s="11" t="str">
        <f t="shared" si="319"/>
        <v/>
      </c>
      <c r="AW871" s="11" t="str">
        <f t="shared" si="320"/>
        <v/>
      </c>
      <c r="AX871" s="11" t="str">
        <f t="shared" si="321"/>
        <v/>
      </c>
      <c r="AY871" s="11" t="str">
        <f t="shared" si="302"/>
        <v/>
      </c>
      <c r="AZ871" s="11" t="str">
        <f t="shared" si="322"/>
        <v/>
      </c>
      <c r="BA871" s="11" t="str">
        <f t="shared" si="304"/>
        <v xml:space="preserve"> </v>
      </c>
      <c r="BB871" s="11" t="str">
        <f>IFERROR(IF(AW871="","",VLOOKUP(AW871,SUSS!R:S,2,FALSE)),AY871*SUSS!$M$2)</f>
        <v/>
      </c>
      <c r="BC871" s="11" t="str">
        <f t="shared" si="303"/>
        <v/>
      </c>
    </row>
    <row r="872" spans="14:55" ht="15.75" thickBot="1">
      <c r="N872" s="3" t="s">
        <v>138</v>
      </c>
      <c r="O872" s="82">
        <v>15</v>
      </c>
      <c r="P872" s="85">
        <v>4681.58</v>
      </c>
      <c r="Q872" s="83" t="s">
        <v>14</v>
      </c>
      <c r="R872" s="83" t="s">
        <v>10</v>
      </c>
      <c r="S872" s="83" t="s">
        <v>10</v>
      </c>
      <c r="T872" s="82" t="s">
        <v>143</v>
      </c>
      <c r="U872" s="82" t="s">
        <v>21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>N814094</v>
      </c>
      <c r="AU872" s="11">
        <f t="shared" si="318"/>
        <v>15</v>
      </c>
      <c r="AV872" s="11">
        <f t="shared" si="319"/>
        <v>4681.58</v>
      </c>
      <c r="AW872" s="11" t="str">
        <f t="shared" si="320"/>
        <v>2020/2</v>
      </c>
      <c r="AX872" s="11" t="str">
        <f t="shared" si="321"/>
        <v>2020/2 Contribuciones Seg. Social</v>
      </c>
      <c r="AY872" s="11">
        <f t="shared" si="302"/>
        <v>223525.72</v>
      </c>
      <c r="AZ872" s="11">
        <f t="shared" si="322"/>
        <v>2.094425643724579E-2</v>
      </c>
      <c r="BA872" s="11" t="str">
        <f t="shared" si="304"/>
        <v>N814094 15</v>
      </c>
      <c r="BB872" s="11">
        <f>IFERROR(IF(AW872="","",VLOOKUP(AW872,SUSS!R:S,2,FALSE)),AY872*SUSS!$M$2)</f>
        <v>26823.0864</v>
      </c>
      <c r="BC872" s="11">
        <f t="shared" si="303"/>
        <v>561.78959999999995</v>
      </c>
    </row>
    <row r="873" spans="14:55" ht="15.75" thickBot="1">
      <c r="N873" s="3" t="s">
        <v>138</v>
      </c>
      <c r="O873" s="82">
        <v>16</v>
      </c>
      <c r="P873" s="86">
        <v>162.93</v>
      </c>
      <c r="Q873" s="83" t="s">
        <v>37</v>
      </c>
      <c r="R873" s="83" t="s">
        <v>10</v>
      </c>
      <c r="S873" s="83" t="s">
        <v>10</v>
      </c>
      <c r="T873" s="82" t="s">
        <v>142</v>
      </c>
      <c r="U873" s="82" t="s">
        <v>21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138</v>
      </c>
      <c r="O874" s="82">
        <v>16</v>
      </c>
      <c r="P874" s="85">
        <v>13038.1</v>
      </c>
      <c r="Q874" s="83" t="s">
        <v>139</v>
      </c>
      <c r="R874" s="83" t="s">
        <v>10</v>
      </c>
      <c r="S874" s="83" t="s">
        <v>10</v>
      </c>
      <c r="T874" s="82" t="s">
        <v>121</v>
      </c>
      <c r="U874" s="82" t="s">
        <v>21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15.75" thickBot="1">
      <c r="N875" s="3" t="s">
        <v>138</v>
      </c>
      <c r="O875" s="82">
        <v>16</v>
      </c>
      <c r="P875" s="85">
        <v>4681.58</v>
      </c>
      <c r="Q875" s="83" t="s">
        <v>14</v>
      </c>
      <c r="R875" s="83" t="s">
        <v>10</v>
      </c>
      <c r="S875" s="83" t="s">
        <v>10</v>
      </c>
      <c r="T875" s="82" t="s">
        <v>143</v>
      </c>
      <c r="U875" s="82" t="s">
        <v>21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N814094</v>
      </c>
      <c r="AU875" s="11">
        <f t="shared" si="318"/>
        <v>16</v>
      </c>
      <c r="AV875" s="11">
        <f t="shared" si="319"/>
        <v>4681.58</v>
      </c>
      <c r="AW875" s="11" t="str">
        <f t="shared" si="320"/>
        <v>2020/2</v>
      </c>
      <c r="AX875" s="11" t="str">
        <f t="shared" si="321"/>
        <v>2020/2 Contribuciones Seg. Social</v>
      </c>
      <c r="AY875" s="11">
        <f t="shared" si="302"/>
        <v>223525.72</v>
      </c>
      <c r="AZ875" s="11">
        <f t="shared" si="322"/>
        <v>2.094425643724579E-2</v>
      </c>
      <c r="BA875" s="11" t="str">
        <f t="shared" si="304"/>
        <v>N814094 16</v>
      </c>
      <c r="BB875" s="11">
        <f>IFERROR(IF(AW875="","",VLOOKUP(AW875,SUSS!R:S,2,FALSE)),AY875*SUSS!$M$2)</f>
        <v>26823.0864</v>
      </c>
      <c r="BC875" s="11">
        <f t="shared" si="303"/>
        <v>561.78959999999995</v>
      </c>
    </row>
    <row r="876" spans="14:55" ht="15.75" thickBot="1">
      <c r="N876" s="3" t="s">
        <v>138</v>
      </c>
      <c r="O876" s="82">
        <v>17</v>
      </c>
      <c r="P876" s="86">
        <v>162.93</v>
      </c>
      <c r="Q876" s="83" t="s">
        <v>37</v>
      </c>
      <c r="R876" s="83" t="s">
        <v>10</v>
      </c>
      <c r="S876" s="83" t="s">
        <v>10</v>
      </c>
      <c r="T876" s="82" t="s">
        <v>142</v>
      </c>
      <c r="U876" s="82" t="s">
        <v>21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138</v>
      </c>
      <c r="O877" s="82">
        <v>17</v>
      </c>
      <c r="P877" s="85">
        <v>13038.1</v>
      </c>
      <c r="Q877" s="83" t="s">
        <v>139</v>
      </c>
      <c r="R877" s="83" t="s">
        <v>10</v>
      </c>
      <c r="S877" s="83" t="s">
        <v>10</v>
      </c>
      <c r="T877" s="82" t="s">
        <v>121</v>
      </c>
      <c r="U877" s="82" t="s">
        <v>21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138</v>
      </c>
      <c r="O878" s="82">
        <v>17</v>
      </c>
      <c r="P878" s="85">
        <v>4681.58</v>
      </c>
      <c r="Q878" s="83" t="s">
        <v>14</v>
      </c>
      <c r="R878" s="83" t="s">
        <v>10</v>
      </c>
      <c r="S878" s="83" t="s">
        <v>10</v>
      </c>
      <c r="T878" s="82" t="s">
        <v>143</v>
      </c>
      <c r="U878" s="82" t="s">
        <v>21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>N814094</v>
      </c>
      <c r="AU878" s="11">
        <f t="shared" si="318"/>
        <v>17</v>
      </c>
      <c r="AV878" s="11">
        <f t="shared" si="319"/>
        <v>4681.58</v>
      </c>
      <c r="AW878" s="11" t="str">
        <f t="shared" si="320"/>
        <v>2020/2</v>
      </c>
      <c r="AX878" s="11" t="str">
        <f t="shared" si="321"/>
        <v>2020/2 Contribuciones Seg. Social</v>
      </c>
      <c r="AY878" s="11">
        <f t="shared" si="302"/>
        <v>223525.72</v>
      </c>
      <c r="AZ878" s="11">
        <f t="shared" si="322"/>
        <v>2.094425643724579E-2</v>
      </c>
      <c r="BA878" s="11" t="str">
        <f t="shared" si="304"/>
        <v>N814094 17</v>
      </c>
      <c r="BB878" s="11">
        <f>IFERROR(IF(AW878="","",VLOOKUP(AW878,SUSS!R:S,2,FALSE)),AY878*SUSS!$M$2)</f>
        <v>26823.0864</v>
      </c>
      <c r="BC878" s="11">
        <f t="shared" si="303"/>
        <v>561.78959999999995</v>
      </c>
    </row>
    <row r="879" spans="14:55" ht="15.75" thickBot="1">
      <c r="N879" s="3" t="s">
        <v>138</v>
      </c>
      <c r="O879" s="82">
        <v>18</v>
      </c>
      <c r="P879" s="86">
        <v>162.93</v>
      </c>
      <c r="Q879" s="83" t="s">
        <v>37</v>
      </c>
      <c r="R879" s="83" t="s">
        <v>10</v>
      </c>
      <c r="S879" s="83" t="s">
        <v>10</v>
      </c>
      <c r="T879" s="82" t="s">
        <v>142</v>
      </c>
      <c r="U879" s="82" t="s">
        <v>21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4:55" ht="15.75" thickBot="1">
      <c r="N880" s="3" t="s">
        <v>138</v>
      </c>
      <c r="O880" s="82">
        <v>18</v>
      </c>
      <c r="P880" s="85">
        <v>13038.1</v>
      </c>
      <c r="Q880" s="83" t="s">
        <v>139</v>
      </c>
      <c r="R880" s="83" t="s">
        <v>10</v>
      </c>
      <c r="S880" s="83" t="s">
        <v>10</v>
      </c>
      <c r="T880" s="82" t="s">
        <v>121</v>
      </c>
      <c r="U880" s="82" t="s">
        <v>21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138</v>
      </c>
      <c r="O881" s="82">
        <v>18</v>
      </c>
      <c r="P881" s="85">
        <v>4681.58</v>
      </c>
      <c r="Q881" s="83" t="s">
        <v>14</v>
      </c>
      <c r="R881" s="83" t="s">
        <v>10</v>
      </c>
      <c r="S881" s="83" t="s">
        <v>10</v>
      </c>
      <c r="T881" s="82" t="s">
        <v>143</v>
      </c>
      <c r="U881" s="82" t="s">
        <v>21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>N814094</v>
      </c>
      <c r="AU881" s="11">
        <f t="shared" si="318"/>
        <v>18</v>
      </c>
      <c r="AV881" s="11">
        <f t="shared" si="319"/>
        <v>4681.58</v>
      </c>
      <c r="AW881" s="11" t="str">
        <f t="shared" si="320"/>
        <v>2020/2</v>
      </c>
      <c r="AX881" s="11" t="str">
        <f t="shared" si="321"/>
        <v>2020/2 Contribuciones Seg. Social</v>
      </c>
      <c r="AY881" s="11">
        <f t="shared" si="302"/>
        <v>223525.72</v>
      </c>
      <c r="AZ881" s="11">
        <f t="shared" si="322"/>
        <v>2.094425643724579E-2</v>
      </c>
      <c r="BA881" s="11" t="str">
        <f t="shared" si="304"/>
        <v>N814094 18</v>
      </c>
      <c r="BB881" s="11">
        <f>IFERROR(IF(AW881="","",VLOOKUP(AW881,SUSS!R:S,2,FALSE)),AY881*SUSS!$M$2)</f>
        <v>26823.0864</v>
      </c>
      <c r="BC881" s="11">
        <f t="shared" si="303"/>
        <v>561.78959999999995</v>
      </c>
    </row>
    <row r="882" spans="14:55" ht="15.75" thickBot="1">
      <c r="N882" s="3" t="s">
        <v>138</v>
      </c>
      <c r="O882" s="82">
        <v>19</v>
      </c>
      <c r="P882" s="86">
        <v>162.93</v>
      </c>
      <c r="Q882" s="83" t="s">
        <v>37</v>
      </c>
      <c r="R882" s="83" t="s">
        <v>10</v>
      </c>
      <c r="S882" s="83" t="s">
        <v>10</v>
      </c>
      <c r="T882" s="82" t="s">
        <v>142</v>
      </c>
      <c r="U882" s="82" t="s">
        <v>21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15.75" thickBot="1">
      <c r="N883" s="3" t="s">
        <v>138</v>
      </c>
      <c r="O883" s="82">
        <v>19</v>
      </c>
      <c r="P883" s="85">
        <v>13038.1</v>
      </c>
      <c r="Q883" s="83" t="s">
        <v>139</v>
      </c>
      <c r="R883" s="83" t="s">
        <v>10</v>
      </c>
      <c r="S883" s="83" t="s">
        <v>10</v>
      </c>
      <c r="T883" s="82" t="s">
        <v>121</v>
      </c>
      <c r="U883" s="82" t="s">
        <v>21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4:55" ht="15.75" thickBot="1">
      <c r="N884" s="3" t="s">
        <v>138</v>
      </c>
      <c r="O884" s="82">
        <v>19</v>
      </c>
      <c r="P884" s="85">
        <v>4681.58</v>
      </c>
      <c r="Q884" s="83" t="s">
        <v>14</v>
      </c>
      <c r="R884" s="83" t="s">
        <v>10</v>
      </c>
      <c r="S884" s="83" t="s">
        <v>10</v>
      </c>
      <c r="T884" s="82" t="s">
        <v>143</v>
      </c>
      <c r="U884" s="82" t="s">
        <v>21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>N814094</v>
      </c>
      <c r="AU884" s="11">
        <f t="shared" si="318"/>
        <v>19</v>
      </c>
      <c r="AV884" s="11">
        <f t="shared" si="319"/>
        <v>4681.58</v>
      </c>
      <c r="AW884" s="11" t="str">
        <f t="shared" si="320"/>
        <v>2020/2</v>
      </c>
      <c r="AX884" s="11" t="str">
        <f t="shared" si="321"/>
        <v>2020/2 Contribuciones Seg. Social</v>
      </c>
      <c r="AY884" s="11">
        <f t="shared" si="302"/>
        <v>223525.72</v>
      </c>
      <c r="AZ884" s="11">
        <f t="shared" si="322"/>
        <v>2.094425643724579E-2</v>
      </c>
      <c r="BA884" s="11" t="str">
        <f t="shared" si="304"/>
        <v>N814094 19</v>
      </c>
      <c r="BB884" s="11">
        <f>IFERROR(IF(AW884="","",VLOOKUP(AW884,SUSS!R:S,2,FALSE)),AY884*SUSS!$M$2)</f>
        <v>26823.0864</v>
      </c>
      <c r="BC884" s="11">
        <f t="shared" si="303"/>
        <v>561.78959999999995</v>
      </c>
    </row>
    <row r="885" spans="14:55" ht="15.75" thickBot="1">
      <c r="N885" s="3" t="s">
        <v>138</v>
      </c>
      <c r="O885" s="82">
        <v>20</v>
      </c>
      <c r="P885" s="86">
        <v>162.93</v>
      </c>
      <c r="Q885" s="83" t="s">
        <v>37</v>
      </c>
      <c r="R885" s="83" t="s">
        <v>10</v>
      </c>
      <c r="S885" s="83" t="s">
        <v>10</v>
      </c>
      <c r="T885" s="82" t="s">
        <v>142</v>
      </c>
      <c r="U885" s="82" t="s">
        <v>21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138</v>
      </c>
      <c r="O886" s="82">
        <v>20</v>
      </c>
      <c r="P886" s="85">
        <v>13038.1</v>
      </c>
      <c r="Q886" s="83" t="s">
        <v>139</v>
      </c>
      <c r="R886" s="83" t="s">
        <v>10</v>
      </c>
      <c r="S886" s="83" t="s">
        <v>10</v>
      </c>
      <c r="T886" s="82" t="s">
        <v>121</v>
      </c>
      <c r="U886" s="82" t="s">
        <v>21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15.75" thickBot="1">
      <c r="N887" s="3" t="s">
        <v>138</v>
      </c>
      <c r="O887" s="82">
        <v>20</v>
      </c>
      <c r="P887" s="85">
        <v>4681.58</v>
      </c>
      <c r="Q887" s="83" t="s">
        <v>14</v>
      </c>
      <c r="R887" s="83" t="s">
        <v>10</v>
      </c>
      <c r="S887" s="83" t="s">
        <v>10</v>
      </c>
      <c r="T887" s="82" t="s">
        <v>143</v>
      </c>
      <c r="U887" s="82" t="s">
        <v>21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N814094</v>
      </c>
      <c r="AU887" s="11">
        <f t="shared" si="318"/>
        <v>20</v>
      </c>
      <c r="AV887" s="11">
        <f t="shared" si="319"/>
        <v>4681.58</v>
      </c>
      <c r="AW887" s="11" t="str">
        <f t="shared" si="320"/>
        <v>2020/2</v>
      </c>
      <c r="AX887" s="11" t="str">
        <f t="shared" si="321"/>
        <v>2020/2 Contribuciones Seg. Social</v>
      </c>
      <c r="AY887" s="11">
        <f t="shared" si="302"/>
        <v>223525.72</v>
      </c>
      <c r="AZ887" s="11">
        <f t="shared" si="322"/>
        <v>2.094425643724579E-2</v>
      </c>
      <c r="BA887" s="11" t="str">
        <f t="shared" si="304"/>
        <v>N814094 20</v>
      </c>
      <c r="BB887" s="11">
        <f>IFERROR(IF(AW887="","",VLOOKUP(AW887,SUSS!R:S,2,FALSE)),AY887*SUSS!$M$2)</f>
        <v>26823.0864</v>
      </c>
      <c r="BC887" s="11">
        <f t="shared" si="303"/>
        <v>561.78959999999995</v>
      </c>
    </row>
    <row r="888" spans="14:55" ht="15.75" thickBot="1">
      <c r="N888" s="3" t="s">
        <v>138</v>
      </c>
      <c r="O888" s="82">
        <v>21</v>
      </c>
      <c r="P888" s="86">
        <v>162.93</v>
      </c>
      <c r="Q888" s="83" t="s">
        <v>37</v>
      </c>
      <c r="R888" s="83" t="s">
        <v>10</v>
      </c>
      <c r="S888" s="83" t="s">
        <v>10</v>
      </c>
      <c r="T888" s="82" t="s">
        <v>142</v>
      </c>
      <c r="U888" s="82" t="s">
        <v>21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138</v>
      </c>
      <c r="O889" s="82">
        <v>21</v>
      </c>
      <c r="P889" s="85">
        <v>13038.1</v>
      </c>
      <c r="Q889" s="83" t="s">
        <v>139</v>
      </c>
      <c r="R889" s="83" t="s">
        <v>10</v>
      </c>
      <c r="S889" s="83" t="s">
        <v>10</v>
      </c>
      <c r="T889" s="82" t="s">
        <v>121</v>
      </c>
      <c r="U889" s="82" t="s">
        <v>21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138</v>
      </c>
      <c r="O890" s="82">
        <v>21</v>
      </c>
      <c r="P890" s="85">
        <v>4681.58</v>
      </c>
      <c r="Q890" s="83" t="s">
        <v>14</v>
      </c>
      <c r="R890" s="83" t="s">
        <v>10</v>
      </c>
      <c r="S890" s="83" t="s">
        <v>10</v>
      </c>
      <c r="T890" s="82" t="s">
        <v>143</v>
      </c>
      <c r="U890" s="82" t="s">
        <v>21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>N814094</v>
      </c>
      <c r="AU890" s="11">
        <f t="shared" si="318"/>
        <v>21</v>
      </c>
      <c r="AV890" s="11">
        <f t="shared" si="319"/>
        <v>4681.58</v>
      </c>
      <c r="AW890" s="11" t="str">
        <f t="shared" si="320"/>
        <v>2020/2</v>
      </c>
      <c r="AX890" s="11" t="str">
        <f t="shared" si="321"/>
        <v>2020/2 Contribuciones Seg. Social</v>
      </c>
      <c r="AY890" s="11">
        <f t="shared" si="302"/>
        <v>223525.72</v>
      </c>
      <c r="AZ890" s="11">
        <f t="shared" si="322"/>
        <v>2.094425643724579E-2</v>
      </c>
      <c r="BA890" s="11" t="str">
        <f t="shared" si="304"/>
        <v>N814094 21</v>
      </c>
      <c r="BB890" s="11">
        <f>IFERROR(IF(AW890="","",VLOOKUP(AW890,SUSS!R:S,2,FALSE)),AY890*SUSS!$M$2)</f>
        <v>26823.0864</v>
      </c>
      <c r="BC890" s="11">
        <f t="shared" si="303"/>
        <v>561.78959999999995</v>
      </c>
    </row>
    <row r="891" spans="14:55" ht="15.75" thickBot="1">
      <c r="N891" s="3" t="s">
        <v>138</v>
      </c>
      <c r="O891" s="82">
        <v>22</v>
      </c>
      <c r="P891" s="86">
        <v>162.93</v>
      </c>
      <c r="Q891" s="83" t="s">
        <v>37</v>
      </c>
      <c r="R891" s="83" t="s">
        <v>10</v>
      </c>
      <c r="S891" s="83" t="s">
        <v>10</v>
      </c>
      <c r="T891" s="82" t="s">
        <v>142</v>
      </c>
      <c r="U891" s="82" t="s">
        <v>21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/>
      </c>
      <c r="AU891" s="11" t="str">
        <f t="shared" si="318"/>
        <v/>
      </c>
      <c r="AV891" s="11" t="str">
        <f t="shared" si="319"/>
        <v/>
      </c>
      <c r="AW891" s="11" t="str">
        <f t="shared" si="320"/>
        <v/>
      </c>
      <c r="AX891" s="11" t="str">
        <f t="shared" si="321"/>
        <v/>
      </c>
      <c r="AY891" s="11" t="str">
        <f t="shared" si="302"/>
        <v/>
      </c>
      <c r="AZ891" s="11" t="str">
        <f t="shared" si="322"/>
        <v/>
      </c>
      <c r="BA891" s="11" t="str">
        <f t="shared" si="304"/>
        <v xml:space="preserve"> </v>
      </c>
      <c r="BB891" s="11" t="str">
        <f>IFERROR(IF(AW891="","",VLOOKUP(AW891,SUSS!R:S,2,FALSE)),AY891*SUSS!$M$2)</f>
        <v/>
      </c>
      <c r="BC891" s="11" t="str">
        <f t="shared" si="303"/>
        <v/>
      </c>
    </row>
    <row r="892" spans="14:55" ht="15.75" thickBot="1">
      <c r="N892" s="3" t="s">
        <v>138</v>
      </c>
      <c r="O892" s="82">
        <v>22</v>
      </c>
      <c r="P892" s="85">
        <v>13038.1</v>
      </c>
      <c r="Q892" s="83" t="s">
        <v>139</v>
      </c>
      <c r="R892" s="83" t="s">
        <v>10</v>
      </c>
      <c r="S892" s="83" t="s">
        <v>10</v>
      </c>
      <c r="T892" s="82" t="s">
        <v>121</v>
      </c>
      <c r="U892" s="82" t="s">
        <v>21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138</v>
      </c>
      <c r="O893" s="82">
        <v>22</v>
      </c>
      <c r="P893" s="85">
        <v>4681.58</v>
      </c>
      <c r="Q893" s="83" t="s">
        <v>14</v>
      </c>
      <c r="R893" s="83" t="s">
        <v>10</v>
      </c>
      <c r="S893" s="83" t="s">
        <v>10</v>
      </c>
      <c r="T893" s="82" t="s">
        <v>143</v>
      </c>
      <c r="U893" s="82" t="s">
        <v>21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N814094</v>
      </c>
      <c r="AU893" s="11">
        <f t="shared" si="318"/>
        <v>22</v>
      </c>
      <c r="AV893" s="11">
        <f t="shared" si="319"/>
        <v>4681.58</v>
      </c>
      <c r="AW893" s="11" t="str">
        <f t="shared" si="320"/>
        <v>2020/2</v>
      </c>
      <c r="AX893" s="11" t="str">
        <f t="shared" si="321"/>
        <v>2020/2 Contribuciones Seg. Social</v>
      </c>
      <c r="AY893" s="11">
        <f t="shared" si="302"/>
        <v>223525.72</v>
      </c>
      <c r="AZ893" s="11">
        <f t="shared" si="322"/>
        <v>2.094425643724579E-2</v>
      </c>
      <c r="BA893" s="11" t="str">
        <f t="shared" si="304"/>
        <v>N814094 22</v>
      </c>
      <c r="BB893" s="11">
        <f>IFERROR(IF(AW893="","",VLOOKUP(AW893,SUSS!R:S,2,FALSE)),AY893*SUSS!$M$2)</f>
        <v>26823.0864</v>
      </c>
      <c r="BC893" s="11">
        <f t="shared" si="303"/>
        <v>561.78959999999995</v>
      </c>
    </row>
    <row r="894" spans="14:55" ht="15.75" thickBot="1">
      <c r="N894" s="3" t="s">
        <v>138</v>
      </c>
      <c r="O894" s="82">
        <v>23</v>
      </c>
      <c r="P894" s="86">
        <v>162.93</v>
      </c>
      <c r="Q894" s="83" t="s">
        <v>37</v>
      </c>
      <c r="R894" s="83" t="s">
        <v>10</v>
      </c>
      <c r="S894" s="83" t="s">
        <v>10</v>
      </c>
      <c r="T894" s="82" t="s">
        <v>142</v>
      </c>
      <c r="U894" s="82" t="s">
        <v>21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15.75" thickBot="1">
      <c r="N895" s="3" t="s">
        <v>138</v>
      </c>
      <c r="O895" s="82">
        <v>23</v>
      </c>
      <c r="P895" s="85">
        <v>13038.1</v>
      </c>
      <c r="Q895" s="83" t="s">
        <v>139</v>
      </c>
      <c r="R895" s="83" t="s">
        <v>10</v>
      </c>
      <c r="S895" s="83" t="s">
        <v>10</v>
      </c>
      <c r="T895" s="82" t="s">
        <v>121</v>
      </c>
      <c r="U895" s="82" t="s">
        <v>21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4:55" ht="15.75" thickBot="1">
      <c r="N896" s="3" t="s">
        <v>138</v>
      </c>
      <c r="O896" s="82">
        <v>23</v>
      </c>
      <c r="P896" s="85">
        <v>4681.58</v>
      </c>
      <c r="Q896" s="83" t="s">
        <v>14</v>
      </c>
      <c r="R896" s="83" t="s">
        <v>10</v>
      </c>
      <c r="S896" s="83" t="s">
        <v>10</v>
      </c>
      <c r="T896" s="82" t="s">
        <v>143</v>
      </c>
      <c r="U896" s="82" t="s">
        <v>21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>N814094</v>
      </c>
      <c r="AU896" s="11">
        <f t="shared" si="318"/>
        <v>23</v>
      </c>
      <c r="AV896" s="11">
        <f t="shared" si="319"/>
        <v>4681.58</v>
      </c>
      <c r="AW896" s="11" t="str">
        <f t="shared" si="320"/>
        <v>2020/2</v>
      </c>
      <c r="AX896" s="11" t="str">
        <f t="shared" si="321"/>
        <v>2020/2 Contribuciones Seg. Social</v>
      </c>
      <c r="AY896" s="11">
        <f t="shared" si="302"/>
        <v>223525.72</v>
      </c>
      <c r="AZ896" s="11">
        <f t="shared" si="322"/>
        <v>2.094425643724579E-2</v>
      </c>
      <c r="BA896" s="11" t="str">
        <f t="shared" si="304"/>
        <v>N814094 23</v>
      </c>
      <c r="BB896" s="11">
        <f>IFERROR(IF(AW896="","",VLOOKUP(AW896,SUSS!R:S,2,FALSE)),AY896*SUSS!$M$2)</f>
        <v>26823.0864</v>
      </c>
      <c r="BC896" s="11">
        <f t="shared" si="303"/>
        <v>561.78959999999995</v>
      </c>
    </row>
    <row r="897" spans="14:55" ht="15.75" thickBot="1">
      <c r="N897" s="3" t="s">
        <v>138</v>
      </c>
      <c r="O897" s="82">
        <v>24</v>
      </c>
      <c r="P897" s="86">
        <v>162.93</v>
      </c>
      <c r="Q897" s="83" t="s">
        <v>37</v>
      </c>
      <c r="R897" s="83" t="s">
        <v>10</v>
      </c>
      <c r="S897" s="83" t="s">
        <v>10</v>
      </c>
      <c r="T897" s="82" t="s">
        <v>142</v>
      </c>
      <c r="U897" s="82" t="s">
        <v>21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138</v>
      </c>
      <c r="O898" s="82">
        <v>24</v>
      </c>
      <c r="P898" s="85">
        <v>13038.1</v>
      </c>
      <c r="Q898" s="83" t="s">
        <v>139</v>
      </c>
      <c r="R898" s="83" t="s">
        <v>10</v>
      </c>
      <c r="S898" s="83" t="s">
        <v>10</v>
      </c>
      <c r="T898" s="82" t="s">
        <v>121</v>
      </c>
      <c r="U898" s="82" t="s">
        <v>21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15.75" thickBot="1">
      <c r="N899" s="3" t="s">
        <v>138</v>
      </c>
      <c r="O899" s="82">
        <v>24</v>
      </c>
      <c r="P899" s="85">
        <v>4681.58</v>
      </c>
      <c r="Q899" s="83" t="s">
        <v>14</v>
      </c>
      <c r="R899" s="83" t="s">
        <v>10</v>
      </c>
      <c r="S899" s="83" t="s">
        <v>10</v>
      </c>
      <c r="T899" s="82" t="s">
        <v>143</v>
      </c>
      <c r="U899" s="82" t="s">
        <v>21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N814094</v>
      </c>
      <c r="AU899" s="11">
        <f t="shared" si="318"/>
        <v>24</v>
      </c>
      <c r="AV899" s="11">
        <f t="shared" si="319"/>
        <v>4681.58</v>
      </c>
      <c r="AW899" s="11" t="str">
        <f t="shared" si="320"/>
        <v>2020/2</v>
      </c>
      <c r="AX899" s="11" t="str">
        <f t="shared" si="321"/>
        <v>2020/2 Contribuciones Seg. Social</v>
      </c>
      <c r="AY899" s="11">
        <f t="shared" si="302"/>
        <v>223525.72</v>
      </c>
      <c r="AZ899" s="11">
        <f t="shared" si="322"/>
        <v>2.094425643724579E-2</v>
      </c>
      <c r="BA899" s="11" t="str">
        <f t="shared" si="304"/>
        <v>N814094 24</v>
      </c>
      <c r="BB899" s="11">
        <f>IFERROR(IF(AW899="","",VLOOKUP(AW899,SUSS!R:S,2,FALSE)),AY899*SUSS!$M$2)</f>
        <v>26823.0864</v>
      </c>
      <c r="BC899" s="11">
        <f t="shared" si="303"/>
        <v>561.78959999999995</v>
      </c>
    </row>
    <row r="900" spans="14:55" ht="15.75" thickBot="1">
      <c r="N900" s="3" t="s">
        <v>138</v>
      </c>
      <c r="O900" s="82">
        <v>25</v>
      </c>
      <c r="P900" s="86">
        <v>162.93</v>
      </c>
      <c r="Q900" s="83" t="s">
        <v>37</v>
      </c>
      <c r="R900" s="83" t="s">
        <v>10</v>
      </c>
      <c r="S900" s="83" t="s">
        <v>10</v>
      </c>
      <c r="T900" s="82" t="s">
        <v>142</v>
      </c>
      <c r="U900" s="82" t="s">
        <v>21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138</v>
      </c>
      <c r="O901" s="82">
        <v>25</v>
      </c>
      <c r="P901" s="85">
        <v>13038.1</v>
      </c>
      <c r="Q901" s="83" t="s">
        <v>139</v>
      </c>
      <c r="R901" s="83" t="s">
        <v>10</v>
      </c>
      <c r="S901" s="83" t="s">
        <v>10</v>
      </c>
      <c r="T901" s="82" t="s">
        <v>121</v>
      </c>
      <c r="U901" s="82" t="s">
        <v>21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138</v>
      </c>
      <c r="O902" s="82">
        <v>25</v>
      </c>
      <c r="P902" s="85">
        <v>4681.58</v>
      </c>
      <c r="Q902" s="83" t="s">
        <v>14</v>
      </c>
      <c r="R902" s="83" t="s">
        <v>10</v>
      </c>
      <c r="S902" s="83" t="s">
        <v>10</v>
      </c>
      <c r="T902" s="82" t="s">
        <v>143</v>
      </c>
      <c r="U902" s="82" t="s">
        <v>21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>N814094</v>
      </c>
      <c r="AU902" s="11">
        <f t="shared" si="318"/>
        <v>25</v>
      </c>
      <c r="AV902" s="11">
        <f t="shared" si="319"/>
        <v>4681.58</v>
      </c>
      <c r="AW902" s="11" t="str">
        <f t="shared" si="320"/>
        <v>2020/2</v>
      </c>
      <c r="AX902" s="11" t="str">
        <f t="shared" si="321"/>
        <v>2020/2 Contribuciones Seg. Social</v>
      </c>
      <c r="AY902" s="11">
        <f t="shared" si="323"/>
        <v>223525.72</v>
      </c>
      <c r="AZ902" s="11">
        <f t="shared" si="322"/>
        <v>2.094425643724579E-2</v>
      </c>
      <c r="BA902" s="11" t="str">
        <f t="shared" si="304"/>
        <v>N814094 25</v>
      </c>
      <c r="BB902" s="11">
        <f>IFERROR(IF(AW902="","",VLOOKUP(AW902,SUSS!R:S,2,FALSE)),AY902*SUSS!$M$2)</f>
        <v>26823.0864</v>
      </c>
      <c r="BC902" s="11">
        <f t="shared" si="324"/>
        <v>561.78959999999995</v>
      </c>
    </row>
    <row r="903" spans="14:55" ht="15.75" thickBot="1">
      <c r="N903" s="3" t="s">
        <v>138</v>
      </c>
      <c r="O903" s="82">
        <v>26</v>
      </c>
      <c r="P903" s="86">
        <v>162.93</v>
      </c>
      <c r="Q903" s="83" t="s">
        <v>37</v>
      </c>
      <c r="R903" s="83" t="s">
        <v>10</v>
      </c>
      <c r="S903" s="83" t="s">
        <v>10</v>
      </c>
      <c r="T903" s="82" t="s">
        <v>142</v>
      </c>
      <c r="U903" s="82" t="s">
        <v>21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4:55" ht="15.75" thickBot="1">
      <c r="N904" s="3" t="s">
        <v>138</v>
      </c>
      <c r="O904" s="82">
        <v>26</v>
      </c>
      <c r="P904" s="85">
        <v>13038.1</v>
      </c>
      <c r="Q904" s="83" t="s">
        <v>139</v>
      </c>
      <c r="R904" s="83" t="s">
        <v>10</v>
      </c>
      <c r="S904" s="83" t="s">
        <v>10</v>
      </c>
      <c r="T904" s="82" t="s">
        <v>121</v>
      </c>
      <c r="U904" s="82" t="s">
        <v>21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138</v>
      </c>
      <c r="O905" s="82">
        <v>26</v>
      </c>
      <c r="P905" s="85">
        <v>4681.58</v>
      </c>
      <c r="Q905" s="83" t="s">
        <v>14</v>
      </c>
      <c r="R905" s="83" t="s">
        <v>10</v>
      </c>
      <c r="S905" s="83" t="s">
        <v>10</v>
      </c>
      <c r="T905" s="82" t="s">
        <v>143</v>
      </c>
      <c r="U905" s="82" t="s">
        <v>21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>N814094</v>
      </c>
      <c r="AU905" s="11">
        <f t="shared" si="318"/>
        <v>26</v>
      </c>
      <c r="AV905" s="11">
        <f t="shared" si="319"/>
        <v>4681.58</v>
      </c>
      <c r="AW905" s="11" t="str">
        <f t="shared" si="320"/>
        <v>2020/2</v>
      </c>
      <c r="AX905" s="11" t="str">
        <f t="shared" si="321"/>
        <v>2020/2 Contribuciones Seg. Social</v>
      </c>
      <c r="AY905" s="11">
        <f t="shared" si="323"/>
        <v>223525.72</v>
      </c>
      <c r="AZ905" s="11">
        <f t="shared" si="322"/>
        <v>2.094425643724579E-2</v>
      </c>
      <c r="BA905" s="11" t="str">
        <f t="shared" si="325"/>
        <v>N814094 26</v>
      </c>
      <c r="BB905" s="11">
        <f>IFERROR(IF(AW905="","",VLOOKUP(AW905,SUSS!R:S,2,FALSE)),AY905*SUSS!$M$2)</f>
        <v>26823.0864</v>
      </c>
      <c r="BC905" s="11">
        <f t="shared" si="324"/>
        <v>561.78959999999995</v>
      </c>
    </row>
    <row r="906" spans="14:55" ht="15.75" thickBot="1">
      <c r="N906" s="3" t="s">
        <v>138</v>
      </c>
      <c r="O906" s="82">
        <v>27</v>
      </c>
      <c r="P906" s="86">
        <v>162.93</v>
      </c>
      <c r="Q906" s="83" t="s">
        <v>37</v>
      </c>
      <c r="R906" s="83" t="s">
        <v>10</v>
      </c>
      <c r="S906" s="83" t="s">
        <v>10</v>
      </c>
      <c r="T906" s="82" t="s">
        <v>142</v>
      </c>
      <c r="U906" s="82" t="s">
        <v>21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15.75" thickBot="1">
      <c r="N907" s="3" t="s">
        <v>138</v>
      </c>
      <c r="O907" s="82">
        <v>27</v>
      </c>
      <c r="P907" s="85">
        <v>13038.1</v>
      </c>
      <c r="Q907" s="83" t="s">
        <v>139</v>
      </c>
      <c r="R907" s="83" t="s">
        <v>10</v>
      </c>
      <c r="S907" s="83" t="s">
        <v>10</v>
      </c>
      <c r="T907" s="82" t="s">
        <v>121</v>
      </c>
      <c r="U907" s="82" t="s">
        <v>21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/>
      </c>
      <c r="AU907" s="11" t="str">
        <f t="shared" si="318"/>
        <v/>
      </c>
      <c r="AV907" s="11" t="str">
        <f t="shared" si="319"/>
        <v/>
      </c>
      <c r="AW907" s="11" t="str">
        <f t="shared" si="320"/>
        <v/>
      </c>
      <c r="AX907" s="11" t="str">
        <f t="shared" si="321"/>
        <v/>
      </c>
      <c r="AY907" s="11" t="str">
        <f t="shared" si="323"/>
        <v/>
      </c>
      <c r="AZ907" s="11" t="str">
        <f t="shared" si="322"/>
        <v/>
      </c>
      <c r="BA907" s="11" t="str">
        <f t="shared" si="325"/>
        <v xml:space="preserve"> </v>
      </c>
      <c r="BB907" s="11" t="str">
        <f>IFERROR(IF(AW907="","",VLOOKUP(AW907,SUSS!R:S,2,FALSE)),AY907*SUSS!$M$2)</f>
        <v/>
      </c>
      <c r="BC907" s="11" t="str">
        <f t="shared" si="324"/>
        <v/>
      </c>
    </row>
    <row r="908" spans="14:55" ht="15.75" thickBot="1">
      <c r="N908" s="3" t="s">
        <v>138</v>
      </c>
      <c r="O908" s="82">
        <v>27</v>
      </c>
      <c r="P908" s="85">
        <v>4681.58</v>
      </c>
      <c r="Q908" s="83" t="s">
        <v>14</v>
      </c>
      <c r="R908" s="83" t="s">
        <v>10</v>
      </c>
      <c r="S908" s="83" t="s">
        <v>10</v>
      </c>
      <c r="T908" s="82" t="s">
        <v>143</v>
      </c>
      <c r="U908" s="82" t="s">
        <v>21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>N814094</v>
      </c>
      <c r="AU908" s="11">
        <f t="shared" si="318"/>
        <v>27</v>
      </c>
      <c r="AV908" s="11">
        <f t="shared" si="319"/>
        <v>4681.58</v>
      </c>
      <c r="AW908" s="11" t="str">
        <f t="shared" si="320"/>
        <v>2020/2</v>
      </c>
      <c r="AX908" s="11" t="str">
        <f t="shared" si="321"/>
        <v>2020/2 Contribuciones Seg. Social</v>
      </c>
      <c r="AY908" s="11">
        <f t="shared" si="323"/>
        <v>223525.72</v>
      </c>
      <c r="AZ908" s="11">
        <f t="shared" si="322"/>
        <v>2.094425643724579E-2</v>
      </c>
      <c r="BA908" s="11" t="str">
        <f t="shared" si="325"/>
        <v>N814094 27</v>
      </c>
      <c r="BB908" s="11">
        <f>IFERROR(IF(AW908="","",VLOOKUP(AW908,SUSS!R:S,2,FALSE)),AY908*SUSS!$M$2)</f>
        <v>26823.0864</v>
      </c>
      <c r="BC908" s="11">
        <f t="shared" si="324"/>
        <v>561.78959999999995</v>
      </c>
    </row>
    <row r="909" spans="14:55" ht="15.75" thickBot="1">
      <c r="N909" s="3" t="s">
        <v>138</v>
      </c>
      <c r="O909" s="82">
        <v>28</v>
      </c>
      <c r="P909" s="86">
        <v>162.93</v>
      </c>
      <c r="Q909" s="83" t="s">
        <v>37</v>
      </c>
      <c r="R909" s="83" t="s">
        <v>10</v>
      </c>
      <c r="S909" s="83" t="s">
        <v>10</v>
      </c>
      <c r="T909" s="82" t="s">
        <v>142</v>
      </c>
      <c r="U909" s="82" t="s">
        <v>21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138</v>
      </c>
      <c r="O910" s="82">
        <v>28</v>
      </c>
      <c r="P910" s="85">
        <v>13038.1</v>
      </c>
      <c r="Q910" s="83" t="s">
        <v>139</v>
      </c>
      <c r="R910" s="83" t="s">
        <v>10</v>
      </c>
      <c r="S910" s="83" t="s">
        <v>10</v>
      </c>
      <c r="T910" s="82" t="s">
        <v>121</v>
      </c>
      <c r="U910" s="82" t="s">
        <v>21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15.75" thickBot="1">
      <c r="N911" s="3" t="s">
        <v>138</v>
      </c>
      <c r="O911" s="82">
        <v>28</v>
      </c>
      <c r="P911" s="85">
        <v>4681.58</v>
      </c>
      <c r="Q911" s="83" t="s">
        <v>14</v>
      </c>
      <c r="R911" s="83" t="s">
        <v>10</v>
      </c>
      <c r="S911" s="83" t="s">
        <v>10</v>
      </c>
      <c r="T911" s="82" t="s">
        <v>143</v>
      </c>
      <c r="U911" s="82" t="s">
        <v>21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N814094</v>
      </c>
      <c r="AU911" s="11">
        <f t="shared" si="318"/>
        <v>28</v>
      </c>
      <c r="AV911" s="11">
        <f t="shared" si="319"/>
        <v>4681.58</v>
      </c>
      <c r="AW911" s="11" t="str">
        <f t="shared" si="320"/>
        <v>2020/2</v>
      </c>
      <c r="AX911" s="11" t="str">
        <f t="shared" si="321"/>
        <v>2020/2 Contribuciones Seg. Social</v>
      </c>
      <c r="AY911" s="11">
        <f t="shared" si="323"/>
        <v>223525.72</v>
      </c>
      <c r="AZ911" s="11">
        <f t="shared" si="322"/>
        <v>2.094425643724579E-2</v>
      </c>
      <c r="BA911" s="11" t="str">
        <f t="shared" si="325"/>
        <v>N814094 28</v>
      </c>
      <c r="BB911" s="11">
        <f>IFERROR(IF(AW911="","",VLOOKUP(AW911,SUSS!R:S,2,FALSE)),AY911*SUSS!$M$2)</f>
        <v>26823.0864</v>
      </c>
      <c r="BC911" s="11">
        <f t="shared" si="324"/>
        <v>561.78959999999995</v>
      </c>
    </row>
    <row r="912" spans="14:55" ht="15.75" thickBot="1">
      <c r="N912" s="3" t="s">
        <v>138</v>
      </c>
      <c r="O912" s="82">
        <v>29</v>
      </c>
      <c r="P912" s="86">
        <v>162.93</v>
      </c>
      <c r="Q912" s="83" t="s">
        <v>37</v>
      </c>
      <c r="R912" s="83" t="s">
        <v>10</v>
      </c>
      <c r="S912" s="83" t="s">
        <v>10</v>
      </c>
      <c r="T912" s="82" t="s">
        <v>142</v>
      </c>
      <c r="U912" s="82" t="s">
        <v>21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138</v>
      </c>
      <c r="O913" s="82">
        <v>29</v>
      </c>
      <c r="P913" s="85">
        <v>13038.1</v>
      </c>
      <c r="Q913" s="83" t="s">
        <v>139</v>
      </c>
      <c r="R913" s="83" t="s">
        <v>10</v>
      </c>
      <c r="S913" s="83" t="s">
        <v>10</v>
      </c>
      <c r="T913" s="82" t="s">
        <v>121</v>
      </c>
      <c r="U913" s="82" t="s">
        <v>21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138</v>
      </c>
      <c r="O914" s="82">
        <v>29</v>
      </c>
      <c r="P914" s="85">
        <v>4681.58</v>
      </c>
      <c r="Q914" s="83" t="s">
        <v>14</v>
      </c>
      <c r="R914" s="83" t="s">
        <v>10</v>
      </c>
      <c r="S914" s="83" t="s">
        <v>10</v>
      </c>
      <c r="T914" s="82" t="s">
        <v>143</v>
      </c>
      <c r="U914" s="82" t="s">
        <v>21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>N814094</v>
      </c>
      <c r="AU914" s="11">
        <f t="shared" si="318"/>
        <v>29</v>
      </c>
      <c r="AV914" s="11">
        <f t="shared" si="319"/>
        <v>4681.58</v>
      </c>
      <c r="AW914" s="11" t="str">
        <f t="shared" si="320"/>
        <v>2020/2</v>
      </c>
      <c r="AX914" s="11" t="str">
        <f t="shared" si="321"/>
        <v>2020/2 Contribuciones Seg. Social</v>
      </c>
      <c r="AY914" s="11">
        <f t="shared" si="323"/>
        <v>223525.72</v>
      </c>
      <c r="AZ914" s="11">
        <f t="shared" si="322"/>
        <v>2.094425643724579E-2</v>
      </c>
      <c r="BA914" s="11" t="str">
        <f t="shared" si="325"/>
        <v>N814094 29</v>
      </c>
      <c r="BB914" s="11">
        <f>IFERROR(IF(AW914="","",VLOOKUP(AW914,SUSS!R:S,2,FALSE)),AY914*SUSS!$M$2)</f>
        <v>26823.0864</v>
      </c>
      <c r="BC914" s="11">
        <f t="shared" si="324"/>
        <v>561.78959999999995</v>
      </c>
    </row>
    <row r="915" spans="14:55" ht="15.75" thickBot="1">
      <c r="N915" s="3" t="s">
        <v>138</v>
      </c>
      <c r="O915" s="82">
        <v>30</v>
      </c>
      <c r="P915" s="86">
        <v>162.93</v>
      </c>
      <c r="Q915" s="83" t="s">
        <v>37</v>
      </c>
      <c r="R915" s="83" t="s">
        <v>10</v>
      </c>
      <c r="S915" s="83" t="s">
        <v>10</v>
      </c>
      <c r="T915" s="82" t="s">
        <v>142</v>
      </c>
      <c r="U915" s="82" t="s">
        <v>21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4:55" ht="15.75" thickBot="1">
      <c r="N916" s="3" t="s">
        <v>138</v>
      </c>
      <c r="O916" s="82">
        <v>30</v>
      </c>
      <c r="P916" s="85">
        <v>13038.1</v>
      </c>
      <c r="Q916" s="83" t="s">
        <v>139</v>
      </c>
      <c r="R916" s="83" t="s">
        <v>10</v>
      </c>
      <c r="S916" s="83" t="s">
        <v>10</v>
      </c>
      <c r="T916" s="82" t="s">
        <v>121</v>
      </c>
      <c r="U916" s="82" t="s">
        <v>21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4:55" ht="15.75" thickBot="1">
      <c r="N917" s="3" t="s">
        <v>138</v>
      </c>
      <c r="O917" s="82">
        <v>30</v>
      </c>
      <c r="P917" s="85">
        <v>4681.58</v>
      </c>
      <c r="Q917" s="83" t="s">
        <v>14</v>
      </c>
      <c r="R917" s="83" t="s">
        <v>10</v>
      </c>
      <c r="S917" s="83" t="s">
        <v>10</v>
      </c>
      <c r="T917" s="82" t="s">
        <v>143</v>
      </c>
      <c r="U917" s="82" t="s">
        <v>21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>N814094</v>
      </c>
      <c r="AU917" s="11">
        <f t="shared" si="318"/>
        <v>30</v>
      </c>
      <c r="AV917" s="11">
        <f t="shared" si="319"/>
        <v>4681.58</v>
      </c>
      <c r="AW917" s="11" t="str">
        <f t="shared" si="320"/>
        <v>2020/2</v>
      </c>
      <c r="AX917" s="11" t="str">
        <f t="shared" si="321"/>
        <v>2020/2 Contribuciones Seg. Social</v>
      </c>
      <c r="AY917" s="11">
        <f t="shared" si="323"/>
        <v>223525.72</v>
      </c>
      <c r="AZ917" s="11">
        <f t="shared" si="322"/>
        <v>2.094425643724579E-2</v>
      </c>
      <c r="BA917" s="11" t="str">
        <f t="shared" si="325"/>
        <v>N814094 30</v>
      </c>
      <c r="BB917" s="11">
        <f>IFERROR(IF(AW917="","",VLOOKUP(AW917,SUSS!R:S,2,FALSE)),AY917*SUSS!$M$2)</f>
        <v>26823.0864</v>
      </c>
      <c r="BC917" s="11">
        <f t="shared" si="324"/>
        <v>561.78959999999995</v>
      </c>
    </row>
    <row r="918" spans="14:55" ht="15.75" thickBot="1">
      <c r="N918" s="3" t="s">
        <v>138</v>
      </c>
      <c r="O918" s="82">
        <v>31</v>
      </c>
      <c r="P918" s="86">
        <v>162.93</v>
      </c>
      <c r="Q918" s="83" t="s">
        <v>37</v>
      </c>
      <c r="R918" s="83" t="s">
        <v>10</v>
      </c>
      <c r="S918" s="83" t="s">
        <v>10</v>
      </c>
      <c r="T918" s="82" t="s">
        <v>142</v>
      </c>
      <c r="U918" s="82" t="s">
        <v>21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138</v>
      </c>
      <c r="O919" s="82">
        <v>31</v>
      </c>
      <c r="P919" s="85">
        <v>13038.1</v>
      </c>
      <c r="Q919" s="83" t="s">
        <v>139</v>
      </c>
      <c r="R919" s="83" t="s">
        <v>10</v>
      </c>
      <c r="S919" s="83" t="s">
        <v>10</v>
      </c>
      <c r="T919" s="82" t="s">
        <v>121</v>
      </c>
      <c r="U919" s="82" t="s">
        <v>21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138</v>
      </c>
      <c r="O920" s="82">
        <v>31</v>
      </c>
      <c r="P920" s="85">
        <v>4681.58</v>
      </c>
      <c r="Q920" s="83" t="s">
        <v>14</v>
      </c>
      <c r="R920" s="83" t="s">
        <v>10</v>
      </c>
      <c r="S920" s="83" t="s">
        <v>10</v>
      </c>
      <c r="T920" s="82" t="s">
        <v>143</v>
      </c>
      <c r="U920" s="82" t="s">
        <v>21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>N814094</v>
      </c>
      <c r="AU920" s="11">
        <f t="shared" si="318"/>
        <v>31</v>
      </c>
      <c r="AV920" s="11">
        <f t="shared" si="319"/>
        <v>4681.58</v>
      </c>
      <c r="AW920" s="11" t="str">
        <f t="shared" si="320"/>
        <v>2020/2</v>
      </c>
      <c r="AX920" s="11" t="str">
        <f t="shared" si="321"/>
        <v>2020/2 Contribuciones Seg. Social</v>
      </c>
      <c r="AY920" s="11">
        <f t="shared" si="323"/>
        <v>223525.72</v>
      </c>
      <c r="AZ920" s="11">
        <f t="shared" si="322"/>
        <v>2.094425643724579E-2</v>
      </c>
      <c r="BA920" s="11" t="str">
        <f t="shared" si="325"/>
        <v>N814094 31</v>
      </c>
      <c r="BB920" s="11">
        <f>IFERROR(IF(AW920="","",VLOOKUP(AW920,SUSS!R:S,2,FALSE)),AY920*SUSS!$M$2)</f>
        <v>26823.0864</v>
      </c>
      <c r="BC920" s="11">
        <f t="shared" si="324"/>
        <v>561.78959999999995</v>
      </c>
    </row>
    <row r="921" spans="14:55" ht="15.75" thickBot="1">
      <c r="N921" s="3" t="s">
        <v>138</v>
      </c>
      <c r="O921" s="82">
        <v>32</v>
      </c>
      <c r="P921" s="86">
        <v>162.93</v>
      </c>
      <c r="Q921" s="83" t="s">
        <v>37</v>
      </c>
      <c r="R921" s="83" t="s">
        <v>10</v>
      </c>
      <c r="S921" s="83" t="s">
        <v>10</v>
      </c>
      <c r="T921" s="82" t="s">
        <v>142</v>
      </c>
      <c r="U921" s="82" t="s">
        <v>21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4:55" ht="15.75" thickBot="1">
      <c r="N922" s="3" t="s">
        <v>138</v>
      </c>
      <c r="O922" s="82">
        <v>32</v>
      </c>
      <c r="P922" s="85">
        <v>13038.1</v>
      </c>
      <c r="Q922" s="83" t="s">
        <v>139</v>
      </c>
      <c r="R922" s="83" t="s">
        <v>10</v>
      </c>
      <c r="S922" s="83" t="s">
        <v>10</v>
      </c>
      <c r="T922" s="82" t="s">
        <v>121</v>
      </c>
      <c r="U922" s="82" t="s">
        <v>21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138</v>
      </c>
      <c r="O923" s="82">
        <v>32</v>
      </c>
      <c r="P923" s="85">
        <v>4681.58</v>
      </c>
      <c r="Q923" s="83" t="s">
        <v>14</v>
      </c>
      <c r="R923" s="83" t="s">
        <v>10</v>
      </c>
      <c r="S923" s="83" t="s">
        <v>10</v>
      </c>
      <c r="T923" s="82" t="s">
        <v>143</v>
      </c>
      <c r="U923" s="82" t="s">
        <v>21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>N814094</v>
      </c>
      <c r="AU923" s="11">
        <f t="shared" si="318"/>
        <v>32</v>
      </c>
      <c r="AV923" s="11">
        <f t="shared" si="319"/>
        <v>4681.58</v>
      </c>
      <c r="AW923" s="11" t="str">
        <f t="shared" si="320"/>
        <v>2020/2</v>
      </c>
      <c r="AX923" s="11" t="str">
        <f t="shared" si="321"/>
        <v>2020/2 Contribuciones Seg. Social</v>
      </c>
      <c r="AY923" s="11">
        <f t="shared" si="323"/>
        <v>223525.72</v>
      </c>
      <c r="AZ923" s="11">
        <f t="shared" si="322"/>
        <v>2.094425643724579E-2</v>
      </c>
      <c r="BA923" s="11" t="str">
        <f t="shared" si="325"/>
        <v>N814094 32</v>
      </c>
      <c r="BB923" s="11">
        <f>IFERROR(IF(AW923="","",VLOOKUP(AW923,SUSS!R:S,2,FALSE)),AY923*SUSS!$M$2)</f>
        <v>26823.0864</v>
      </c>
      <c r="BC923" s="11">
        <f t="shared" si="324"/>
        <v>561.78959999999995</v>
      </c>
    </row>
    <row r="924" spans="14:55" ht="15.75" thickBot="1">
      <c r="N924" s="3" t="s">
        <v>138</v>
      </c>
      <c r="O924" s="82">
        <v>33</v>
      </c>
      <c r="P924" s="86">
        <v>162.93</v>
      </c>
      <c r="Q924" s="83" t="s">
        <v>37</v>
      </c>
      <c r="R924" s="83" t="s">
        <v>10</v>
      </c>
      <c r="S924" s="83" t="s">
        <v>10</v>
      </c>
      <c r="T924" s="82" t="s">
        <v>142</v>
      </c>
      <c r="U924" s="82" t="s">
        <v>21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15.75" thickBot="1">
      <c r="N925" s="3" t="s">
        <v>138</v>
      </c>
      <c r="O925" s="82">
        <v>33</v>
      </c>
      <c r="P925" s="85">
        <v>13038.1</v>
      </c>
      <c r="Q925" s="83" t="s">
        <v>139</v>
      </c>
      <c r="R925" s="83" t="s">
        <v>10</v>
      </c>
      <c r="S925" s="83" t="s">
        <v>10</v>
      </c>
      <c r="T925" s="82" t="s">
        <v>121</v>
      </c>
      <c r="U925" s="82" t="s">
        <v>21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4:55" ht="15.75" thickBot="1">
      <c r="N926" s="3" t="s">
        <v>138</v>
      </c>
      <c r="O926" s="82">
        <v>33</v>
      </c>
      <c r="P926" s="85">
        <v>4681.58</v>
      </c>
      <c r="Q926" s="83" t="s">
        <v>14</v>
      </c>
      <c r="R926" s="83" t="s">
        <v>10</v>
      </c>
      <c r="S926" s="83" t="s">
        <v>10</v>
      </c>
      <c r="T926" s="82" t="s">
        <v>143</v>
      </c>
      <c r="U926" s="82" t="s">
        <v>21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>N814094</v>
      </c>
      <c r="AU926" s="11">
        <f t="shared" ref="AU926:AU989" si="339">IF($Q926=$AD$1,O926,"")</f>
        <v>33</v>
      </c>
      <c r="AV926" s="11">
        <f t="shared" ref="AV926:AV989" si="340">IF($Q926=$AD$1,P926,"")</f>
        <v>4681.58</v>
      </c>
      <c r="AW926" s="11" t="str">
        <f t="shared" ref="AW926:AW989" si="341">IF($Q926=$AD$1,T926,"")</f>
        <v>2020/2</v>
      </c>
      <c r="AX926" s="11" t="str">
        <f t="shared" ref="AX926:AX989" si="342">IF(AW926&lt;&gt;"",AW926&amp;" "&amp;$AD$1,"")</f>
        <v>2020/2 Contribuciones Seg. Social</v>
      </c>
      <c r="AY926" s="11">
        <f t="shared" si="323"/>
        <v>223525.72</v>
      </c>
      <c r="AZ926" s="11">
        <f t="shared" ref="AZ926:AZ989" si="343">IF(AY926="","",AV926/AY926)</f>
        <v>2.094425643724579E-2</v>
      </c>
      <c r="BA926" s="11" t="str">
        <f t="shared" si="325"/>
        <v>N814094 33</v>
      </c>
      <c r="BB926" s="11">
        <f>IFERROR(IF(AW926="","",VLOOKUP(AW926,SUSS!R:S,2,FALSE)),AY926*SUSS!$M$2)</f>
        <v>26823.0864</v>
      </c>
      <c r="BC926" s="11">
        <f t="shared" si="324"/>
        <v>561.78959999999995</v>
      </c>
    </row>
    <row r="927" spans="14:55" ht="15.75" thickBot="1">
      <c r="N927" s="3" t="s">
        <v>138</v>
      </c>
      <c r="O927" s="82">
        <v>34</v>
      </c>
      <c r="P927" s="86">
        <v>162.93</v>
      </c>
      <c r="Q927" s="83" t="s">
        <v>37</v>
      </c>
      <c r="R927" s="83" t="s">
        <v>10</v>
      </c>
      <c r="S927" s="83" t="s">
        <v>10</v>
      </c>
      <c r="T927" s="82" t="s">
        <v>142</v>
      </c>
      <c r="U927" s="82" t="s">
        <v>21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138</v>
      </c>
      <c r="O928" s="82">
        <v>34</v>
      </c>
      <c r="P928" s="85">
        <v>13038.1</v>
      </c>
      <c r="Q928" s="83" t="s">
        <v>139</v>
      </c>
      <c r="R928" s="83" t="s">
        <v>10</v>
      </c>
      <c r="S928" s="83" t="s">
        <v>10</v>
      </c>
      <c r="T928" s="82" t="s">
        <v>121</v>
      </c>
      <c r="U928" s="82" t="s">
        <v>21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15.75" thickBot="1">
      <c r="N929" s="3" t="s">
        <v>138</v>
      </c>
      <c r="O929" s="82">
        <v>34</v>
      </c>
      <c r="P929" s="85">
        <v>4681.58</v>
      </c>
      <c r="Q929" s="83" t="s">
        <v>14</v>
      </c>
      <c r="R929" s="83" t="s">
        <v>10</v>
      </c>
      <c r="S929" s="83" t="s">
        <v>10</v>
      </c>
      <c r="T929" s="82" t="s">
        <v>143</v>
      </c>
      <c r="U929" s="82" t="s">
        <v>21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N814094</v>
      </c>
      <c r="AU929" s="11">
        <f t="shared" si="339"/>
        <v>34</v>
      </c>
      <c r="AV929" s="11">
        <f t="shared" si="340"/>
        <v>4681.58</v>
      </c>
      <c r="AW929" s="11" t="str">
        <f t="shared" si="341"/>
        <v>2020/2</v>
      </c>
      <c r="AX929" s="11" t="str">
        <f t="shared" si="342"/>
        <v>2020/2 Contribuciones Seg. Social</v>
      </c>
      <c r="AY929" s="11">
        <f t="shared" si="323"/>
        <v>223525.72</v>
      </c>
      <c r="AZ929" s="11">
        <f t="shared" si="343"/>
        <v>2.094425643724579E-2</v>
      </c>
      <c r="BA929" s="11" t="str">
        <f t="shared" si="325"/>
        <v>N814094 34</v>
      </c>
      <c r="BB929" s="11">
        <f>IFERROR(IF(AW929="","",VLOOKUP(AW929,SUSS!R:S,2,FALSE)),AY929*SUSS!$M$2)</f>
        <v>26823.0864</v>
      </c>
      <c r="BC929" s="11">
        <f t="shared" si="324"/>
        <v>561.78959999999995</v>
      </c>
    </row>
    <row r="930" spans="14:55" ht="15.75" thickBot="1">
      <c r="N930" s="3" t="s">
        <v>138</v>
      </c>
      <c r="O930" s="82">
        <v>35</v>
      </c>
      <c r="P930" s="86">
        <v>162.93</v>
      </c>
      <c r="Q930" s="83" t="s">
        <v>37</v>
      </c>
      <c r="R930" s="83" t="s">
        <v>10</v>
      </c>
      <c r="S930" s="83" t="s">
        <v>10</v>
      </c>
      <c r="T930" s="82" t="s">
        <v>142</v>
      </c>
      <c r="U930" s="82" t="s">
        <v>21</v>
      </c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15.75" thickBot="1">
      <c r="N931" s="3" t="s">
        <v>138</v>
      </c>
      <c r="O931" s="82">
        <v>35</v>
      </c>
      <c r="P931" s="85">
        <v>13038.1</v>
      </c>
      <c r="Q931" s="83" t="s">
        <v>139</v>
      </c>
      <c r="R931" s="83" t="s">
        <v>10</v>
      </c>
      <c r="S931" s="83" t="s">
        <v>10</v>
      </c>
      <c r="T931" s="82" t="s">
        <v>121</v>
      </c>
      <c r="U931" s="82" t="s">
        <v>21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138</v>
      </c>
      <c r="O932" s="82">
        <v>35</v>
      </c>
      <c r="P932" s="85">
        <v>4681.58</v>
      </c>
      <c r="Q932" s="83" t="s">
        <v>14</v>
      </c>
      <c r="R932" s="83" t="s">
        <v>10</v>
      </c>
      <c r="S932" s="83" t="s">
        <v>10</v>
      </c>
      <c r="T932" s="82" t="s">
        <v>143</v>
      </c>
      <c r="U932" s="82" t="s">
        <v>21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>N814094</v>
      </c>
      <c r="AU932" s="11">
        <f t="shared" si="339"/>
        <v>35</v>
      </c>
      <c r="AV932" s="11">
        <f t="shared" si="340"/>
        <v>4681.58</v>
      </c>
      <c r="AW932" s="11" t="str">
        <f t="shared" si="341"/>
        <v>2020/2</v>
      </c>
      <c r="AX932" s="11" t="str">
        <f t="shared" si="342"/>
        <v>2020/2 Contribuciones Seg. Social</v>
      </c>
      <c r="AY932" s="11">
        <f t="shared" si="323"/>
        <v>223525.72</v>
      </c>
      <c r="AZ932" s="11">
        <f t="shared" si="343"/>
        <v>2.094425643724579E-2</v>
      </c>
      <c r="BA932" s="11" t="str">
        <f t="shared" si="325"/>
        <v>N814094 35</v>
      </c>
      <c r="BB932" s="11">
        <f>IFERROR(IF(AW932="","",VLOOKUP(AW932,SUSS!R:S,2,FALSE)),AY932*SUSS!$M$2)</f>
        <v>26823.0864</v>
      </c>
      <c r="BC932" s="11">
        <f t="shared" si="324"/>
        <v>561.78959999999995</v>
      </c>
    </row>
    <row r="933" spans="14:55" ht="15.75" thickBot="1">
      <c r="N933" s="3" t="s">
        <v>138</v>
      </c>
      <c r="O933" s="82">
        <v>36</v>
      </c>
      <c r="P933" s="86">
        <v>162.93</v>
      </c>
      <c r="Q933" s="83" t="s">
        <v>37</v>
      </c>
      <c r="R933" s="83" t="s">
        <v>10</v>
      </c>
      <c r="S933" s="83" t="s">
        <v>10</v>
      </c>
      <c r="T933" s="82" t="s">
        <v>142</v>
      </c>
      <c r="U933" s="82" t="s">
        <v>21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/>
      </c>
      <c r="AU933" s="11" t="str">
        <f t="shared" si="339"/>
        <v/>
      </c>
      <c r="AV933" s="11" t="str">
        <f t="shared" si="340"/>
        <v/>
      </c>
      <c r="AW933" s="11" t="str">
        <f t="shared" si="341"/>
        <v/>
      </c>
      <c r="AX933" s="11" t="str">
        <f t="shared" si="342"/>
        <v/>
      </c>
      <c r="AY933" s="11" t="str">
        <f t="shared" si="323"/>
        <v/>
      </c>
      <c r="AZ933" s="11" t="str">
        <f t="shared" si="343"/>
        <v/>
      </c>
      <c r="BA933" s="11" t="str">
        <f t="shared" si="325"/>
        <v xml:space="preserve"> </v>
      </c>
      <c r="BB933" s="11" t="str">
        <f>IFERROR(IF(AW933="","",VLOOKUP(AW933,SUSS!R:S,2,FALSE)),AY933*SUSS!$M$2)</f>
        <v/>
      </c>
      <c r="BC933" s="11" t="str">
        <f t="shared" si="324"/>
        <v/>
      </c>
    </row>
    <row r="934" spans="14:55" ht="15.75" thickBot="1">
      <c r="N934" s="3" t="s">
        <v>138</v>
      </c>
      <c r="O934" s="82">
        <v>36</v>
      </c>
      <c r="P934" s="85">
        <v>13038.1</v>
      </c>
      <c r="Q934" s="83" t="s">
        <v>139</v>
      </c>
      <c r="R934" s="83" t="s">
        <v>10</v>
      </c>
      <c r="S934" s="83" t="s">
        <v>10</v>
      </c>
      <c r="T934" s="82" t="s">
        <v>121</v>
      </c>
      <c r="U934" s="82" t="s">
        <v>21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138</v>
      </c>
      <c r="O935" s="82">
        <v>36</v>
      </c>
      <c r="P935" s="85">
        <v>4681.58</v>
      </c>
      <c r="Q935" s="83" t="s">
        <v>14</v>
      </c>
      <c r="R935" s="83" t="s">
        <v>10</v>
      </c>
      <c r="S935" s="83" t="s">
        <v>10</v>
      </c>
      <c r="T935" s="82" t="s">
        <v>143</v>
      </c>
      <c r="U935" s="82" t="s">
        <v>21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>N814094</v>
      </c>
      <c r="AU935" s="11">
        <f t="shared" si="339"/>
        <v>36</v>
      </c>
      <c r="AV935" s="11">
        <f t="shared" si="340"/>
        <v>4681.58</v>
      </c>
      <c r="AW935" s="11" t="str">
        <f t="shared" si="341"/>
        <v>2020/2</v>
      </c>
      <c r="AX935" s="11" t="str">
        <f t="shared" si="342"/>
        <v>2020/2 Contribuciones Seg. Social</v>
      </c>
      <c r="AY935" s="11">
        <f t="shared" si="323"/>
        <v>223525.72</v>
      </c>
      <c r="AZ935" s="11">
        <f t="shared" si="343"/>
        <v>2.094425643724579E-2</v>
      </c>
      <c r="BA935" s="11" t="str">
        <f t="shared" si="325"/>
        <v>N814094 36</v>
      </c>
      <c r="BB935" s="11">
        <f>IFERROR(IF(AW935="","",VLOOKUP(AW935,SUSS!R:S,2,FALSE)),AY935*SUSS!$M$2)</f>
        <v>26823.0864</v>
      </c>
      <c r="BC935" s="11">
        <f t="shared" si="324"/>
        <v>561.78959999999995</v>
      </c>
    </row>
    <row r="936" spans="14:55" ht="15.75" thickBot="1">
      <c r="N936" s="3" t="s">
        <v>138</v>
      </c>
      <c r="O936" s="82">
        <v>37</v>
      </c>
      <c r="P936" s="86">
        <v>162.93</v>
      </c>
      <c r="Q936" s="83" t="s">
        <v>37</v>
      </c>
      <c r="R936" s="83" t="s">
        <v>10</v>
      </c>
      <c r="S936" s="83" t="s">
        <v>10</v>
      </c>
      <c r="T936" s="82" t="s">
        <v>142</v>
      </c>
      <c r="U936" s="82" t="s">
        <v>21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4:55" ht="15.75" thickBot="1">
      <c r="N937" s="3" t="s">
        <v>138</v>
      </c>
      <c r="O937" s="82">
        <v>37</v>
      </c>
      <c r="P937" s="85">
        <v>13038.1</v>
      </c>
      <c r="Q937" s="83" t="s">
        <v>139</v>
      </c>
      <c r="R937" s="83" t="s">
        <v>10</v>
      </c>
      <c r="S937" s="83" t="s">
        <v>10</v>
      </c>
      <c r="T937" s="82" t="s">
        <v>121</v>
      </c>
      <c r="U937" s="82" t="s">
        <v>21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4:55" ht="15.75" thickBot="1">
      <c r="N938" s="3" t="s">
        <v>138</v>
      </c>
      <c r="O938" s="82">
        <v>37</v>
      </c>
      <c r="P938" s="85">
        <v>4681.58</v>
      </c>
      <c r="Q938" s="83" t="s">
        <v>14</v>
      </c>
      <c r="R938" s="83" t="s">
        <v>10</v>
      </c>
      <c r="S938" s="83" t="s">
        <v>10</v>
      </c>
      <c r="T938" s="82" t="s">
        <v>143</v>
      </c>
      <c r="U938" s="82" t="s">
        <v>21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>N814094</v>
      </c>
      <c r="AU938" s="11">
        <f t="shared" si="339"/>
        <v>37</v>
      </c>
      <c r="AV938" s="11">
        <f t="shared" si="340"/>
        <v>4681.58</v>
      </c>
      <c r="AW938" s="11" t="str">
        <f t="shared" si="341"/>
        <v>2020/2</v>
      </c>
      <c r="AX938" s="11" t="str">
        <f t="shared" si="342"/>
        <v>2020/2 Contribuciones Seg. Social</v>
      </c>
      <c r="AY938" s="11">
        <f t="shared" si="323"/>
        <v>223525.72</v>
      </c>
      <c r="AZ938" s="11">
        <f t="shared" si="343"/>
        <v>2.094425643724579E-2</v>
      </c>
      <c r="BA938" s="11" t="str">
        <f t="shared" si="325"/>
        <v>N814094 37</v>
      </c>
      <c r="BB938" s="11">
        <f>IFERROR(IF(AW938="","",VLOOKUP(AW938,SUSS!R:S,2,FALSE)),AY938*SUSS!$M$2)</f>
        <v>26823.0864</v>
      </c>
      <c r="BC938" s="11">
        <f t="shared" si="324"/>
        <v>561.78959999999995</v>
      </c>
    </row>
    <row r="939" spans="14:55" ht="15.75" thickBot="1">
      <c r="N939" s="3" t="s">
        <v>138</v>
      </c>
      <c r="O939" s="82">
        <v>38</v>
      </c>
      <c r="P939" s="86">
        <v>162.93</v>
      </c>
      <c r="Q939" s="83" t="s">
        <v>37</v>
      </c>
      <c r="R939" s="83" t="s">
        <v>10</v>
      </c>
      <c r="S939" s="83" t="s">
        <v>10</v>
      </c>
      <c r="T939" s="82" t="s">
        <v>142</v>
      </c>
      <c r="U939" s="82" t="s">
        <v>21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138</v>
      </c>
      <c r="O940" s="82">
        <v>38</v>
      </c>
      <c r="P940" s="85">
        <v>13038.1</v>
      </c>
      <c r="Q940" s="83" t="s">
        <v>139</v>
      </c>
      <c r="R940" s="83" t="s">
        <v>10</v>
      </c>
      <c r="S940" s="83" t="s">
        <v>10</v>
      </c>
      <c r="T940" s="82" t="s">
        <v>121</v>
      </c>
      <c r="U940" s="82" t="s">
        <v>21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4:55" ht="15.75" thickBot="1">
      <c r="N941" s="3" t="s">
        <v>138</v>
      </c>
      <c r="O941" s="82">
        <v>38</v>
      </c>
      <c r="P941" s="85">
        <v>4681.58</v>
      </c>
      <c r="Q941" s="83" t="s">
        <v>14</v>
      </c>
      <c r="R941" s="83" t="s">
        <v>10</v>
      </c>
      <c r="S941" s="83" t="s">
        <v>10</v>
      </c>
      <c r="T941" s="82" t="s">
        <v>143</v>
      </c>
      <c r="U941" s="82" t="s">
        <v>21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N814094</v>
      </c>
      <c r="AU941" s="11">
        <f t="shared" si="339"/>
        <v>38</v>
      </c>
      <c r="AV941" s="11">
        <f t="shared" si="340"/>
        <v>4681.58</v>
      </c>
      <c r="AW941" s="11" t="str">
        <f t="shared" si="341"/>
        <v>2020/2</v>
      </c>
      <c r="AX941" s="11" t="str">
        <f t="shared" si="342"/>
        <v>2020/2 Contribuciones Seg. Social</v>
      </c>
      <c r="AY941" s="11">
        <f t="shared" si="323"/>
        <v>223525.72</v>
      </c>
      <c r="AZ941" s="11">
        <f t="shared" si="343"/>
        <v>2.094425643724579E-2</v>
      </c>
      <c r="BA941" s="11" t="str">
        <f t="shared" si="325"/>
        <v>N814094 38</v>
      </c>
      <c r="BB941" s="11">
        <f>IFERROR(IF(AW941="","",VLOOKUP(AW941,SUSS!R:S,2,FALSE)),AY941*SUSS!$M$2)</f>
        <v>26823.0864</v>
      </c>
      <c r="BC941" s="11">
        <f t="shared" si="324"/>
        <v>561.78959999999995</v>
      </c>
    </row>
    <row r="942" spans="14:55" ht="15.75" thickBot="1">
      <c r="N942" s="3" t="s">
        <v>138</v>
      </c>
      <c r="O942" s="82">
        <v>39</v>
      </c>
      <c r="P942" s="86">
        <v>162.93</v>
      </c>
      <c r="Q942" s="83" t="s">
        <v>37</v>
      </c>
      <c r="R942" s="83" t="s">
        <v>10</v>
      </c>
      <c r="S942" s="83" t="s">
        <v>10</v>
      </c>
      <c r="T942" s="82" t="s">
        <v>142</v>
      </c>
      <c r="U942" s="82" t="s">
        <v>21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138</v>
      </c>
      <c r="O943" s="82">
        <v>39</v>
      </c>
      <c r="P943" s="85">
        <v>13038.1</v>
      </c>
      <c r="Q943" s="83" t="s">
        <v>139</v>
      </c>
      <c r="R943" s="83" t="s">
        <v>10</v>
      </c>
      <c r="S943" s="83" t="s">
        <v>10</v>
      </c>
      <c r="T943" s="82" t="s">
        <v>121</v>
      </c>
      <c r="U943" s="82" t="s">
        <v>21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138</v>
      </c>
      <c r="O944" s="82">
        <v>39</v>
      </c>
      <c r="P944" s="85">
        <v>4681.58</v>
      </c>
      <c r="Q944" s="83" t="s">
        <v>14</v>
      </c>
      <c r="R944" s="83" t="s">
        <v>10</v>
      </c>
      <c r="S944" s="83" t="s">
        <v>10</v>
      </c>
      <c r="T944" s="82" t="s">
        <v>143</v>
      </c>
      <c r="U944" s="82" t="s">
        <v>21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N814094</v>
      </c>
      <c r="AU944" s="11">
        <f t="shared" si="339"/>
        <v>39</v>
      </c>
      <c r="AV944" s="11">
        <f t="shared" si="340"/>
        <v>4681.58</v>
      </c>
      <c r="AW944" s="11" t="str">
        <f t="shared" si="341"/>
        <v>2020/2</v>
      </c>
      <c r="AX944" s="11" t="str">
        <f t="shared" si="342"/>
        <v>2020/2 Contribuciones Seg. Social</v>
      </c>
      <c r="AY944" s="11">
        <f t="shared" si="323"/>
        <v>223525.72</v>
      </c>
      <c r="AZ944" s="11">
        <f t="shared" si="343"/>
        <v>2.094425643724579E-2</v>
      </c>
      <c r="BA944" s="11" t="str">
        <f t="shared" si="325"/>
        <v>N814094 39</v>
      </c>
      <c r="BB944" s="11">
        <f>IFERROR(IF(AW944="","",VLOOKUP(AW944,SUSS!R:S,2,FALSE)),AY944*SUSS!$M$2)</f>
        <v>26823.0864</v>
      </c>
      <c r="BC944" s="11">
        <f t="shared" si="324"/>
        <v>561.78959999999995</v>
      </c>
    </row>
    <row r="945" spans="14:55" ht="15.75" thickBot="1">
      <c r="N945" s="3" t="s">
        <v>138</v>
      </c>
      <c r="O945" s="82">
        <v>40</v>
      </c>
      <c r="P945" s="86">
        <v>162.93</v>
      </c>
      <c r="Q945" s="83" t="s">
        <v>37</v>
      </c>
      <c r="R945" s="83" t="s">
        <v>10</v>
      </c>
      <c r="S945" s="83" t="s">
        <v>10</v>
      </c>
      <c r="T945" s="82" t="s">
        <v>142</v>
      </c>
      <c r="U945" s="82" t="s">
        <v>21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4:55" ht="15.75" thickBot="1">
      <c r="N946" s="3" t="s">
        <v>138</v>
      </c>
      <c r="O946" s="82">
        <v>40</v>
      </c>
      <c r="P946" s="85">
        <v>13038.1</v>
      </c>
      <c r="Q946" s="83" t="s">
        <v>139</v>
      </c>
      <c r="R946" s="83" t="s">
        <v>10</v>
      </c>
      <c r="S946" s="83" t="s">
        <v>10</v>
      </c>
      <c r="T946" s="82" t="s">
        <v>121</v>
      </c>
      <c r="U946" s="82" t="s">
        <v>21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138</v>
      </c>
      <c r="O947" s="82">
        <v>40</v>
      </c>
      <c r="P947" s="85">
        <v>4681.58</v>
      </c>
      <c r="Q947" s="83" t="s">
        <v>14</v>
      </c>
      <c r="R947" s="83" t="s">
        <v>10</v>
      </c>
      <c r="S947" s="83" t="s">
        <v>10</v>
      </c>
      <c r="T947" s="82" t="s">
        <v>143</v>
      </c>
      <c r="U947" s="82" t="s">
        <v>21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N814094</v>
      </c>
      <c r="AU947" s="11">
        <f t="shared" si="339"/>
        <v>40</v>
      </c>
      <c r="AV947" s="11">
        <f t="shared" si="340"/>
        <v>4681.58</v>
      </c>
      <c r="AW947" s="11" t="str">
        <f t="shared" si="341"/>
        <v>2020/2</v>
      </c>
      <c r="AX947" s="11" t="str">
        <f t="shared" si="342"/>
        <v>2020/2 Contribuciones Seg. Social</v>
      </c>
      <c r="AY947" s="11">
        <f t="shared" si="323"/>
        <v>223525.72</v>
      </c>
      <c r="AZ947" s="11">
        <f t="shared" si="343"/>
        <v>2.094425643724579E-2</v>
      </c>
      <c r="BA947" s="11" t="str">
        <f t="shared" si="325"/>
        <v>N814094 40</v>
      </c>
      <c r="BB947" s="11">
        <f>IFERROR(IF(AW947="","",VLOOKUP(AW947,SUSS!R:S,2,FALSE)),AY947*SUSS!$M$2)</f>
        <v>26823.0864</v>
      </c>
      <c r="BC947" s="11">
        <f t="shared" si="324"/>
        <v>561.78959999999995</v>
      </c>
    </row>
    <row r="948" spans="14:55" ht="15.75" thickBot="1">
      <c r="N948" s="3" t="s">
        <v>138</v>
      </c>
      <c r="O948" s="82">
        <v>41</v>
      </c>
      <c r="P948" s="86">
        <v>162.93</v>
      </c>
      <c r="Q948" s="83" t="s">
        <v>37</v>
      </c>
      <c r="R948" s="83" t="s">
        <v>10</v>
      </c>
      <c r="S948" s="83" t="s">
        <v>10</v>
      </c>
      <c r="T948" s="82" t="s">
        <v>142</v>
      </c>
      <c r="U948" s="82" t="s">
        <v>21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/>
      </c>
      <c r="AU948" s="11" t="str">
        <f t="shared" si="339"/>
        <v/>
      </c>
      <c r="AV948" s="11" t="str">
        <f t="shared" si="340"/>
        <v/>
      </c>
      <c r="AW948" s="11" t="str">
        <f t="shared" si="341"/>
        <v/>
      </c>
      <c r="AX948" s="11" t="str">
        <f t="shared" si="342"/>
        <v/>
      </c>
      <c r="AY948" s="11" t="str">
        <f t="shared" si="323"/>
        <v/>
      </c>
      <c r="AZ948" s="11" t="str">
        <f t="shared" si="343"/>
        <v/>
      </c>
      <c r="BA948" s="11" t="str">
        <f t="shared" si="325"/>
        <v xml:space="preserve"> </v>
      </c>
      <c r="BB948" s="11" t="str">
        <f>IFERROR(IF(AW948="","",VLOOKUP(AW948,SUSS!R:S,2,FALSE)),AY948*SUSS!$M$2)</f>
        <v/>
      </c>
      <c r="BC948" s="11" t="str">
        <f t="shared" si="324"/>
        <v/>
      </c>
    </row>
    <row r="949" spans="14:55" ht="15.75" thickBot="1">
      <c r="N949" s="3" t="s">
        <v>138</v>
      </c>
      <c r="O949" s="82">
        <v>41</v>
      </c>
      <c r="P949" s="85">
        <v>13038.1</v>
      </c>
      <c r="Q949" s="83" t="s">
        <v>139</v>
      </c>
      <c r="R949" s="83" t="s">
        <v>10</v>
      </c>
      <c r="S949" s="83" t="s">
        <v>10</v>
      </c>
      <c r="T949" s="82" t="s">
        <v>121</v>
      </c>
      <c r="U949" s="82" t="s">
        <v>21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138</v>
      </c>
      <c r="O950" s="82">
        <v>41</v>
      </c>
      <c r="P950" s="85">
        <v>4681.58</v>
      </c>
      <c r="Q950" s="83" t="s">
        <v>14</v>
      </c>
      <c r="R950" s="83" t="s">
        <v>10</v>
      </c>
      <c r="S950" s="83" t="s">
        <v>10</v>
      </c>
      <c r="T950" s="82" t="s">
        <v>143</v>
      </c>
      <c r="U950" s="82" t="s">
        <v>21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N814094</v>
      </c>
      <c r="AU950" s="11">
        <f t="shared" si="339"/>
        <v>41</v>
      </c>
      <c r="AV950" s="11">
        <f t="shared" si="340"/>
        <v>4681.58</v>
      </c>
      <c r="AW950" s="11" t="str">
        <f t="shared" si="341"/>
        <v>2020/2</v>
      </c>
      <c r="AX950" s="11" t="str">
        <f t="shared" si="342"/>
        <v>2020/2 Contribuciones Seg. Social</v>
      </c>
      <c r="AY950" s="11">
        <f t="shared" si="323"/>
        <v>223525.72</v>
      </c>
      <c r="AZ950" s="11">
        <f t="shared" si="343"/>
        <v>2.094425643724579E-2</v>
      </c>
      <c r="BA950" s="11" t="str">
        <f t="shared" si="325"/>
        <v>N814094 41</v>
      </c>
      <c r="BB950" s="11">
        <f>IFERROR(IF(AW950="","",VLOOKUP(AW950,SUSS!R:S,2,FALSE)),AY950*SUSS!$M$2)</f>
        <v>26823.0864</v>
      </c>
      <c r="BC950" s="11">
        <f t="shared" si="324"/>
        <v>561.78959999999995</v>
      </c>
    </row>
    <row r="951" spans="14:55" ht="15.75" thickBot="1">
      <c r="N951" s="3" t="s">
        <v>138</v>
      </c>
      <c r="O951" s="82">
        <v>42</v>
      </c>
      <c r="P951" s="86">
        <v>162.93</v>
      </c>
      <c r="Q951" s="83" t="s">
        <v>37</v>
      </c>
      <c r="R951" s="83" t="s">
        <v>10</v>
      </c>
      <c r="S951" s="83" t="s">
        <v>10</v>
      </c>
      <c r="T951" s="82" t="s">
        <v>142</v>
      </c>
      <c r="U951" s="82" t="s">
        <v>21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138</v>
      </c>
      <c r="O952" s="82">
        <v>42</v>
      </c>
      <c r="P952" s="85">
        <v>13038.1</v>
      </c>
      <c r="Q952" s="83" t="s">
        <v>139</v>
      </c>
      <c r="R952" s="83" t="s">
        <v>10</v>
      </c>
      <c r="S952" s="83" t="s">
        <v>10</v>
      </c>
      <c r="T952" s="82" t="s">
        <v>121</v>
      </c>
      <c r="U952" s="82" t="s">
        <v>21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/>
      </c>
      <c r="AU952" s="11" t="str">
        <f t="shared" si="339"/>
        <v/>
      </c>
      <c r="AV952" s="11" t="str">
        <f t="shared" si="340"/>
        <v/>
      </c>
      <c r="AW952" s="11" t="str">
        <f t="shared" si="341"/>
        <v/>
      </c>
      <c r="AX952" s="11" t="str">
        <f t="shared" si="342"/>
        <v/>
      </c>
      <c r="AY952" s="11" t="str">
        <f t="shared" si="323"/>
        <v/>
      </c>
      <c r="AZ952" s="11" t="str">
        <f t="shared" si="343"/>
        <v/>
      </c>
      <c r="BA952" s="11" t="str">
        <f t="shared" si="325"/>
        <v xml:space="preserve"> </v>
      </c>
      <c r="BB952" s="11" t="str">
        <f>IFERROR(IF(AW952="","",VLOOKUP(AW952,SUSS!R:S,2,FALSE)),AY952*SUSS!$M$2)</f>
        <v/>
      </c>
      <c r="BC952" s="11" t="str">
        <f t="shared" si="324"/>
        <v/>
      </c>
    </row>
    <row r="953" spans="14:55" ht="15.75" thickBot="1">
      <c r="N953" s="3" t="s">
        <v>138</v>
      </c>
      <c r="O953" s="82">
        <v>42</v>
      </c>
      <c r="P953" s="85">
        <v>4681.58</v>
      </c>
      <c r="Q953" s="83" t="s">
        <v>14</v>
      </c>
      <c r="R953" s="83" t="s">
        <v>10</v>
      </c>
      <c r="S953" s="83" t="s">
        <v>10</v>
      </c>
      <c r="T953" s="82" t="s">
        <v>143</v>
      </c>
      <c r="U953" s="82" t="s">
        <v>21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N814094</v>
      </c>
      <c r="AU953" s="11">
        <f t="shared" si="339"/>
        <v>42</v>
      </c>
      <c r="AV953" s="11">
        <f t="shared" si="340"/>
        <v>4681.58</v>
      </c>
      <c r="AW953" s="11" t="str">
        <f t="shared" si="341"/>
        <v>2020/2</v>
      </c>
      <c r="AX953" s="11" t="str">
        <f t="shared" si="342"/>
        <v>2020/2 Contribuciones Seg. Social</v>
      </c>
      <c r="AY953" s="11">
        <f t="shared" si="323"/>
        <v>223525.72</v>
      </c>
      <c r="AZ953" s="11">
        <f t="shared" si="343"/>
        <v>2.094425643724579E-2</v>
      </c>
      <c r="BA953" s="11" t="str">
        <f t="shared" si="325"/>
        <v>N814094 42</v>
      </c>
      <c r="BB953" s="11">
        <f>IFERROR(IF(AW953="","",VLOOKUP(AW953,SUSS!R:S,2,FALSE)),AY953*SUSS!$M$2)</f>
        <v>26823.0864</v>
      </c>
      <c r="BC953" s="11">
        <f t="shared" si="324"/>
        <v>561.78959999999995</v>
      </c>
    </row>
    <row r="954" spans="14:55" ht="15.75" thickBot="1">
      <c r="N954" s="3" t="s">
        <v>138</v>
      </c>
      <c r="O954" s="82">
        <v>43</v>
      </c>
      <c r="P954" s="86">
        <v>162.93</v>
      </c>
      <c r="Q954" s="83" t="s">
        <v>37</v>
      </c>
      <c r="R954" s="83" t="s">
        <v>10</v>
      </c>
      <c r="S954" s="83" t="s">
        <v>10</v>
      </c>
      <c r="T954" s="82" t="s">
        <v>142</v>
      </c>
      <c r="U954" s="82" t="s">
        <v>21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/>
      </c>
      <c r="AU954" s="11" t="str">
        <f t="shared" si="339"/>
        <v/>
      </c>
      <c r="AV954" s="11" t="str">
        <f t="shared" si="340"/>
        <v/>
      </c>
      <c r="AW954" s="11" t="str">
        <f t="shared" si="341"/>
        <v/>
      </c>
      <c r="AX954" s="11" t="str">
        <f t="shared" si="342"/>
        <v/>
      </c>
      <c r="AY954" s="11" t="str">
        <f t="shared" si="323"/>
        <v/>
      </c>
      <c r="AZ954" s="11" t="str">
        <f t="shared" si="343"/>
        <v/>
      </c>
      <c r="BA954" s="11" t="str">
        <f t="shared" si="325"/>
        <v xml:space="preserve"> </v>
      </c>
      <c r="BB954" s="11" t="str">
        <f>IFERROR(IF(AW954="","",VLOOKUP(AW954,SUSS!R:S,2,FALSE)),AY954*SUSS!$M$2)</f>
        <v/>
      </c>
      <c r="BC954" s="11" t="str">
        <f t="shared" si="324"/>
        <v/>
      </c>
    </row>
    <row r="955" spans="14:55" ht="15.75" thickBot="1">
      <c r="N955" s="3" t="s">
        <v>138</v>
      </c>
      <c r="O955" s="82">
        <v>43</v>
      </c>
      <c r="P955" s="85">
        <v>13038.1</v>
      </c>
      <c r="Q955" s="83" t="s">
        <v>139</v>
      </c>
      <c r="R955" s="83" t="s">
        <v>10</v>
      </c>
      <c r="S955" s="83" t="s">
        <v>10</v>
      </c>
      <c r="T955" s="82" t="s">
        <v>121</v>
      </c>
      <c r="U955" s="82" t="s">
        <v>21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138</v>
      </c>
      <c r="O956" s="82">
        <v>43</v>
      </c>
      <c r="P956" s="85">
        <v>4681.58</v>
      </c>
      <c r="Q956" s="83" t="s">
        <v>14</v>
      </c>
      <c r="R956" s="83" t="s">
        <v>10</v>
      </c>
      <c r="S956" s="83" t="s">
        <v>10</v>
      </c>
      <c r="T956" s="82" t="s">
        <v>143</v>
      </c>
      <c r="U956" s="82" t="s">
        <v>21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N814094</v>
      </c>
      <c r="AU956" s="11">
        <f t="shared" si="339"/>
        <v>43</v>
      </c>
      <c r="AV956" s="11">
        <f t="shared" si="340"/>
        <v>4681.58</v>
      </c>
      <c r="AW956" s="11" t="str">
        <f t="shared" si="341"/>
        <v>2020/2</v>
      </c>
      <c r="AX956" s="11" t="str">
        <f t="shared" si="342"/>
        <v>2020/2 Contribuciones Seg. Social</v>
      </c>
      <c r="AY956" s="11">
        <f t="shared" si="323"/>
        <v>223525.72</v>
      </c>
      <c r="AZ956" s="11">
        <f t="shared" si="343"/>
        <v>2.094425643724579E-2</v>
      </c>
      <c r="BA956" s="11" t="str">
        <f t="shared" si="325"/>
        <v>N814094 43</v>
      </c>
      <c r="BB956" s="11">
        <f>IFERROR(IF(AW956="","",VLOOKUP(AW956,SUSS!R:S,2,FALSE)),AY956*SUSS!$M$2)</f>
        <v>26823.0864</v>
      </c>
      <c r="BC956" s="11">
        <f t="shared" si="324"/>
        <v>561.78959999999995</v>
      </c>
    </row>
    <row r="957" spans="14:55" ht="15.75" thickBot="1">
      <c r="N957" s="3" t="s">
        <v>138</v>
      </c>
      <c r="O957" s="82">
        <v>44</v>
      </c>
      <c r="P957" s="86">
        <v>162.93</v>
      </c>
      <c r="Q957" s="83" t="s">
        <v>37</v>
      </c>
      <c r="R957" s="83" t="s">
        <v>10</v>
      </c>
      <c r="S957" s="83" t="s">
        <v>10</v>
      </c>
      <c r="T957" s="82" t="s">
        <v>142</v>
      </c>
      <c r="U957" s="82" t="s">
        <v>21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138</v>
      </c>
      <c r="O958" s="82">
        <v>44</v>
      </c>
      <c r="P958" s="85">
        <v>13038.1</v>
      </c>
      <c r="Q958" s="83" t="s">
        <v>139</v>
      </c>
      <c r="R958" s="83" t="s">
        <v>10</v>
      </c>
      <c r="S958" s="83" t="s">
        <v>10</v>
      </c>
      <c r="T958" s="82" t="s">
        <v>121</v>
      </c>
      <c r="U958" s="82" t="s">
        <v>21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4:55" ht="15.75" thickBot="1">
      <c r="N959" s="3" t="s">
        <v>138</v>
      </c>
      <c r="O959" s="82">
        <v>44</v>
      </c>
      <c r="P959" s="85">
        <v>4681.58</v>
      </c>
      <c r="Q959" s="83" t="s">
        <v>14</v>
      </c>
      <c r="R959" s="83" t="s">
        <v>10</v>
      </c>
      <c r="S959" s="83" t="s">
        <v>10</v>
      </c>
      <c r="T959" s="82" t="s">
        <v>143</v>
      </c>
      <c r="U959" s="82" t="s">
        <v>21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N814094</v>
      </c>
      <c r="AU959" s="11">
        <f t="shared" si="339"/>
        <v>44</v>
      </c>
      <c r="AV959" s="11">
        <f t="shared" si="340"/>
        <v>4681.58</v>
      </c>
      <c r="AW959" s="11" t="str">
        <f t="shared" si="341"/>
        <v>2020/2</v>
      </c>
      <c r="AX959" s="11" t="str">
        <f t="shared" si="342"/>
        <v>2020/2 Contribuciones Seg. Social</v>
      </c>
      <c r="AY959" s="11">
        <f t="shared" si="323"/>
        <v>223525.72</v>
      </c>
      <c r="AZ959" s="11">
        <f t="shared" si="343"/>
        <v>2.094425643724579E-2</v>
      </c>
      <c r="BA959" s="11" t="str">
        <f t="shared" si="325"/>
        <v>N814094 44</v>
      </c>
      <c r="BB959" s="11">
        <f>IFERROR(IF(AW959="","",VLOOKUP(AW959,SUSS!R:S,2,FALSE)),AY959*SUSS!$M$2)</f>
        <v>26823.0864</v>
      </c>
      <c r="BC959" s="11">
        <f t="shared" si="324"/>
        <v>561.78959999999995</v>
      </c>
    </row>
    <row r="960" spans="14:55" ht="15.75" thickBot="1">
      <c r="N960" s="3" t="s">
        <v>138</v>
      </c>
      <c r="O960" s="82">
        <v>45</v>
      </c>
      <c r="P960" s="86">
        <v>162.93</v>
      </c>
      <c r="Q960" s="83" t="s">
        <v>37</v>
      </c>
      <c r="R960" s="83" t="s">
        <v>10</v>
      </c>
      <c r="S960" s="83" t="s">
        <v>10</v>
      </c>
      <c r="T960" s="82" t="s">
        <v>142</v>
      </c>
      <c r="U960" s="82" t="s">
        <v>21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138</v>
      </c>
      <c r="O961" s="82">
        <v>45</v>
      </c>
      <c r="P961" s="85">
        <v>9352.4500000000007</v>
      </c>
      <c r="Q961" s="83" t="s">
        <v>139</v>
      </c>
      <c r="R961" s="83" t="s">
        <v>10</v>
      </c>
      <c r="S961" s="83" t="s">
        <v>10</v>
      </c>
      <c r="T961" s="82" t="s">
        <v>121</v>
      </c>
      <c r="U961" s="82" t="s">
        <v>21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138</v>
      </c>
      <c r="O962" s="82">
        <v>45</v>
      </c>
      <c r="P962" s="85">
        <v>3285.65</v>
      </c>
      <c r="Q962" s="83" t="s">
        <v>139</v>
      </c>
      <c r="R962" s="83" t="s">
        <v>10</v>
      </c>
      <c r="S962" s="83" t="s">
        <v>11</v>
      </c>
      <c r="T962" s="82" t="s">
        <v>121</v>
      </c>
      <c r="U962" s="82" t="s">
        <v>21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4:55" ht="15.75" thickBot="1">
      <c r="N963" s="3" t="s">
        <v>138</v>
      </c>
      <c r="O963" s="82">
        <v>45</v>
      </c>
      <c r="P963" s="86">
        <v>400</v>
      </c>
      <c r="Q963" s="83" t="s">
        <v>139</v>
      </c>
      <c r="R963" s="83" t="s">
        <v>10</v>
      </c>
      <c r="S963" s="83" t="s">
        <v>140</v>
      </c>
      <c r="T963" s="82" t="s">
        <v>121</v>
      </c>
      <c r="U963" s="82" t="s">
        <v>21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15.75" thickBot="1">
      <c r="N964" s="3" t="s">
        <v>138</v>
      </c>
      <c r="O964" s="82">
        <v>45</v>
      </c>
      <c r="P964" s="85">
        <v>4681.58</v>
      </c>
      <c r="Q964" s="83" t="s">
        <v>14</v>
      </c>
      <c r="R964" s="83" t="s">
        <v>10</v>
      </c>
      <c r="S964" s="83" t="s">
        <v>10</v>
      </c>
      <c r="T964" s="82" t="s">
        <v>143</v>
      </c>
      <c r="U964" s="82" t="s">
        <v>21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>N814094</v>
      </c>
      <c r="AU964" s="11">
        <f t="shared" si="339"/>
        <v>45</v>
      </c>
      <c r="AV964" s="11">
        <f t="shared" si="340"/>
        <v>4681.58</v>
      </c>
      <c r="AW964" s="11" t="str">
        <f t="shared" si="341"/>
        <v>2020/2</v>
      </c>
      <c r="AX964" s="11" t="str">
        <f t="shared" si="342"/>
        <v>2020/2 Contribuciones Seg. Social</v>
      </c>
      <c r="AY964" s="11">
        <f t="shared" ref="AY964:AY1027" si="344">VLOOKUP(AX964,AO:AP,2,FALSE)</f>
        <v>223525.72</v>
      </c>
      <c r="AZ964" s="11">
        <f t="shared" si="343"/>
        <v>2.094425643724579E-2</v>
      </c>
      <c r="BA964" s="11" t="str">
        <f t="shared" si="325"/>
        <v>N814094 45</v>
      </c>
      <c r="BB964" s="11">
        <f>IFERROR(IF(AW964="","",VLOOKUP(AW964,SUSS!R:S,2,FALSE)),AY964*SUSS!$M$2)</f>
        <v>26823.0864</v>
      </c>
      <c r="BC964" s="11">
        <f t="shared" si="324"/>
        <v>561.78959999999995</v>
      </c>
    </row>
    <row r="965" spans="14:55" ht="15.75" thickBot="1">
      <c r="N965" s="3" t="s">
        <v>138</v>
      </c>
      <c r="O965" s="82">
        <v>46</v>
      </c>
      <c r="P965" s="86">
        <v>162.93</v>
      </c>
      <c r="Q965" s="83" t="s">
        <v>37</v>
      </c>
      <c r="R965" s="83" t="s">
        <v>10</v>
      </c>
      <c r="S965" s="83" t="s">
        <v>10</v>
      </c>
      <c r="T965" s="82" t="s">
        <v>142</v>
      </c>
      <c r="U965" s="82" t="s">
        <v>21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138</v>
      </c>
      <c r="O966" s="82">
        <v>46</v>
      </c>
      <c r="P966" s="85">
        <v>13038.1</v>
      </c>
      <c r="Q966" s="83" t="s">
        <v>139</v>
      </c>
      <c r="R966" s="83" t="s">
        <v>10</v>
      </c>
      <c r="S966" s="83" t="s">
        <v>11</v>
      </c>
      <c r="T966" s="82" t="s">
        <v>121</v>
      </c>
      <c r="U966" s="82" t="s">
        <v>21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138</v>
      </c>
      <c r="O967" s="82">
        <v>46</v>
      </c>
      <c r="P967" s="85">
        <v>4681.58</v>
      </c>
      <c r="Q967" s="83" t="s">
        <v>14</v>
      </c>
      <c r="R967" s="83" t="s">
        <v>10</v>
      </c>
      <c r="S967" s="83" t="s">
        <v>10</v>
      </c>
      <c r="T967" s="82" t="s">
        <v>143</v>
      </c>
      <c r="U967" s="82" t="s">
        <v>21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>N814094</v>
      </c>
      <c r="AU967" s="11">
        <f t="shared" si="339"/>
        <v>46</v>
      </c>
      <c r="AV967" s="11">
        <f t="shared" si="340"/>
        <v>4681.58</v>
      </c>
      <c r="AW967" s="11" t="str">
        <f t="shared" si="341"/>
        <v>2020/2</v>
      </c>
      <c r="AX967" s="11" t="str">
        <f t="shared" si="342"/>
        <v>2020/2 Contribuciones Seg. Social</v>
      </c>
      <c r="AY967" s="11">
        <f t="shared" si="344"/>
        <v>223525.72</v>
      </c>
      <c r="AZ967" s="11">
        <f t="shared" si="343"/>
        <v>2.094425643724579E-2</v>
      </c>
      <c r="BA967" s="11" t="str">
        <f t="shared" si="325"/>
        <v>N814094 46</v>
      </c>
      <c r="BB967" s="11">
        <f>IFERROR(IF(AW967="","",VLOOKUP(AW967,SUSS!R:S,2,FALSE)),AY967*SUSS!$M$2)</f>
        <v>26823.0864</v>
      </c>
      <c r="BC967" s="11">
        <f t="shared" si="345"/>
        <v>561.78959999999995</v>
      </c>
    </row>
    <row r="968" spans="14:55" ht="15.75" thickBot="1">
      <c r="N968" s="3" t="s">
        <v>138</v>
      </c>
      <c r="O968" s="82">
        <v>47</v>
      </c>
      <c r="P968" s="86">
        <v>162.93</v>
      </c>
      <c r="Q968" s="83" t="s">
        <v>37</v>
      </c>
      <c r="R968" s="83" t="s">
        <v>10</v>
      </c>
      <c r="S968" s="83" t="s">
        <v>10</v>
      </c>
      <c r="T968" s="82" t="s">
        <v>142</v>
      </c>
      <c r="U968" s="82" t="s">
        <v>21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138</v>
      </c>
      <c r="O969" s="82">
        <v>47</v>
      </c>
      <c r="P969" s="85">
        <v>13038.1</v>
      </c>
      <c r="Q969" s="83" t="s">
        <v>139</v>
      </c>
      <c r="R969" s="83" t="s">
        <v>10</v>
      </c>
      <c r="S969" s="83" t="s">
        <v>11</v>
      </c>
      <c r="T969" s="82" t="s">
        <v>121</v>
      </c>
      <c r="U969" s="82" t="s">
        <v>21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138</v>
      </c>
      <c r="O970" s="82">
        <v>47</v>
      </c>
      <c r="P970" s="85">
        <v>4681.58</v>
      </c>
      <c r="Q970" s="83" t="s">
        <v>14</v>
      </c>
      <c r="R970" s="83" t="s">
        <v>10</v>
      </c>
      <c r="S970" s="83" t="s">
        <v>10</v>
      </c>
      <c r="T970" s="82" t="s">
        <v>143</v>
      </c>
      <c r="U970" s="82" t="s">
        <v>21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N814094</v>
      </c>
      <c r="AU970" s="11">
        <f t="shared" si="339"/>
        <v>47</v>
      </c>
      <c r="AV970" s="11">
        <f t="shared" si="340"/>
        <v>4681.58</v>
      </c>
      <c r="AW970" s="11" t="str">
        <f t="shared" si="341"/>
        <v>2020/2</v>
      </c>
      <c r="AX970" s="11" t="str">
        <f t="shared" si="342"/>
        <v>2020/2 Contribuciones Seg. Social</v>
      </c>
      <c r="AY970" s="11">
        <f t="shared" si="344"/>
        <v>223525.72</v>
      </c>
      <c r="AZ970" s="11">
        <f t="shared" si="343"/>
        <v>2.094425643724579E-2</v>
      </c>
      <c r="BA970" s="11" t="str">
        <f t="shared" si="346"/>
        <v>N814094 47</v>
      </c>
      <c r="BB970" s="11">
        <f>IFERROR(IF(AW970="","",VLOOKUP(AW970,SUSS!R:S,2,FALSE)),AY970*SUSS!$M$2)</f>
        <v>26823.0864</v>
      </c>
      <c r="BC970" s="11">
        <f t="shared" si="345"/>
        <v>561.78959999999995</v>
      </c>
    </row>
    <row r="971" spans="14:55" ht="15.75" thickBot="1">
      <c r="N971" s="3" t="s">
        <v>138</v>
      </c>
      <c r="O971" s="82">
        <v>48</v>
      </c>
      <c r="P971" s="86">
        <v>162.93</v>
      </c>
      <c r="Q971" s="83" t="s">
        <v>37</v>
      </c>
      <c r="R971" s="83" t="s">
        <v>10</v>
      </c>
      <c r="S971" s="83" t="s">
        <v>10</v>
      </c>
      <c r="T971" s="82" t="s">
        <v>142</v>
      </c>
      <c r="U971" s="82" t="s">
        <v>21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138</v>
      </c>
      <c r="O972" s="82">
        <v>48</v>
      </c>
      <c r="P972" s="85">
        <v>13038.1</v>
      </c>
      <c r="Q972" s="83" t="s">
        <v>139</v>
      </c>
      <c r="R972" s="83" t="s">
        <v>10</v>
      </c>
      <c r="S972" s="83" t="s">
        <v>11</v>
      </c>
      <c r="T972" s="82" t="s">
        <v>121</v>
      </c>
      <c r="U972" s="82" t="s">
        <v>21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138</v>
      </c>
      <c r="O973" s="82">
        <v>48</v>
      </c>
      <c r="P973" s="85">
        <v>3491.46</v>
      </c>
      <c r="Q973" s="83" t="s">
        <v>14</v>
      </c>
      <c r="R973" s="83" t="s">
        <v>10</v>
      </c>
      <c r="S973" s="83" t="s">
        <v>10</v>
      </c>
      <c r="T973" s="82" t="s">
        <v>143</v>
      </c>
      <c r="U973" s="82" t="s">
        <v>21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N814094</v>
      </c>
      <c r="AU973" s="11">
        <f t="shared" si="339"/>
        <v>48</v>
      </c>
      <c r="AV973" s="11">
        <f t="shared" si="340"/>
        <v>3491.46</v>
      </c>
      <c r="AW973" s="11" t="str">
        <f t="shared" si="341"/>
        <v>2020/2</v>
      </c>
      <c r="AX973" s="11" t="str">
        <f t="shared" si="342"/>
        <v>2020/2 Contribuciones Seg. Social</v>
      </c>
      <c r="AY973" s="11">
        <f t="shared" si="344"/>
        <v>223525.72</v>
      </c>
      <c r="AZ973" s="11">
        <f t="shared" si="343"/>
        <v>1.5619947449447875E-2</v>
      </c>
      <c r="BA973" s="11" t="str">
        <f t="shared" si="346"/>
        <v>N814094 48</v>
      </c>
      <c r="BB973" s="11">
        <f>IFERROR(IF(AW973="","",VLOOKUP(AW973,SUSS!R:S,2,FALSE)),AY973*SUSS!$M$2)</f>
        <v>26823.0864</v>
      </c>
      <c r="BC973" s="11">
        <f t="shared" si="345"/>
        <v>418.97519999999997</v>
      </c>
    </row>
    <row r="974" spans="14:55" ht="15.75" thickBot="1">
      <c r="N974" s="3" t="s">
        <v>138</v>
      </c>
      <c r="O974" s="82">
        <v>48</v>
      </c>
      <c r="P974" s="85">
        <v>1190.1199999999999</v>
      </c>
      <c r="Q974" s="83" t="s">
        <v>14</v>
      </c>
      <c r="R974" s="83" t="s">
        <v>10</v>
      </c>
      <c r="S974" s="83" t="s">
        <v>11</v>
      </c>
      <c r="T974" s="82" t="s">
        <v>143</v>
      </c>
      <c r="U974" s="82" t="s">
        <v>21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N814094</v>
      </c>
      <c r="AU974" s="11">
        <f t="shared" si="339"/>
        <v>48</v>
      </c>
      <c r="AV974" s="11">
        <f t="shared" si="340"/>
        <v>1190.1199999999999</v>
      </c>
      <c r="AW974" s="11" t="str">
        <f t="shared" si="341"/>
        <v>2020/2</v>
      </c>
      <c r="AX974" s="11" t="str">
        <f t="shared" si="342"/>
        <v>2020/2 Contribuciones Seg. Social</v>
      </c>
      <c r="AY974" s="11">
        <f t="shared" si="344"/>
        <v>223525.72</v>
      </c>
      <c r="AZ974" s="11">
        <f t="shared" si="343"/>
        <v>5.3243089877979136E-3</v>
      </c>
      <c r="BA974" s="11" t="str">
        <f t="shared" si="346"/>
        <v>N814094 48</v>
      </c>
      <c r="BB974" s="11">
        <f>IFERROR(IF(AW974="","",VLOOKUP(AW974,SUSS!R:S,2,FALSE)),AY974*SUSS!$M$2)</f>
        <v>26823.0864</v>
      </c>
      <c r="BC974" s="11">
        <f t="shared" si="345"/>
        <v>142.81439999999998</v>
      </c>
    </row>
    <row r="975" spans="14:55" ht="15.75" thickBot="1">
      <c r="N975" s="3" t="s">
        <v>138</v>
      </c>
      <c r="O975" s="82">
        <v>49</v>
      </c>
      <c r="P975" s="86">
        <v>162.93</v>
      </c>
      <c r="Q975" s="83" t="s">
        <v>37</v>
      </c>
      <c r="R975" s="83" t="s">
        <v>10</v>
      </c>
      <c r="S975" s="83" t="s">
        <v>10</v>
      </c>
      <c r="T975" s="82" t="s">
        <v>142</v>
      </c>
      <c r="U975" s="82" t="s">
        <v>21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138</v>
      </c>
      <c r="O976" s="82">
        <v>49</v>
      </c>
      <c r="P976" s="85">
        <v>13038.1</v>
      </c>
      <c r="Q976" s="83" t="s">
        <v>139</v>
      </c>
      <c r="R976" s="83" t="s">
        <v>10</v>
      </c>
      <c r="S976" s="83" t="s">
        <v>11</v>
      </c>
      <c r="T976" s="82" t="s">
        <v>121</v>
      </c>
      <c r="U976" s="82" t="s">
        <v>21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138</v>
      </c>
      <c r="O977" s="82">
        <v>49</v>
      </c>
      <c r="P977" s="85">
        <v>4681.58</v>
      </c>
      <c r="Q977" s="83" t="s">
        <v>14</v>
      </c>
      <c r="R977" s="83" t="s">
        <v>10</v>
      </c>
      <c r="S977" s="83" t="s">
        <v>11</v>
      </c>
      <c r="T977" s="82" t="s">
        <v>143</v>
      </c>
      <c r="U977" s="82" t="s">
        <v>21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N814094</v>
      </c>
      <c r="AU977" s="11">
        <f t="shared" si="339"/>
        <v>49</v>
      </c>
      <c r="AV977" s="11">
        <f t="shared" si="340"/>
        <v>4681.58</v>
      </c>
      <c r="AW977" s="11" t="str">
        <f t="shared" si="341"/>
        <v>2020/2</v>
      </c>
      <c r="AX977" s="11" t="str">
        <f t="shared" si="342"/>
        <v>2020/2 Contribuciones Seg. Social</v>
      </c>
      <c r="AY977" s="11">
        <f t="shared" si="344"/>
        <v>223525.72</v>
      </c>
      <c r="AZ977" s="11">
        <f t="shared" si="343"/>
        <v>2.094425643724579E-2</v>
      </c>
      <c r="BA977" s="11" t="str">
        <f t="shared" si="346"/>
        <v>N814094 49</v>
      </c>
      <c r="BB977" s="11">
        <f>IFERROR(IF(AW977="","",VLOOKUP(AW977,SUSS!R:S,2,FALSE)),AY977*SUSS!$M$2)</f>
        <v>26823.0864</v>
      </c>
      <c r="BC977" s="11">
        <f t="shared" si="345"/>
        <v>561.78959999999995</v>
      </c>
    </row>
    <row r="978" spans="14:55" ht="15.75" thickBot="1">
      <c r="N978" s="3" t="s">
        <v>138</v>
      </c>
      <c r="O978" s="82">
        <v>50</v>
      </c>
      <c r="P978" s="86">
        <v>162.93</v>
      </c>
      <c r="Q978" s="83" t="s">
        <v>37</v>
      </c>
      <c r="R978" s="83" t="s">
        <v>10</v>
      </c>
      <c r="S978" s="83" t="s">
        <v>10</v>
      </c>
      <c r="T978" s="82" t="s">
        <v>142</v>
      </c>
      <c r="U978" s="82" t="s">
        <v>21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138</v>
      </c>
      <c r="O979" s="82">
        <v>50</v>
      </c>
      <c r="P979" s="85">
        <v>2864.84</v>
      </c>
      <c r="Q979" s="83" t="s">
        <v>139</v>
      </c>
      <c r="R979" s="83" t="s">
        <v>10</v>
      </c>
      <c r="S979" s="83" t="s">
        <v>11</v>
      </c>
      <c r="T979" s="82" t="s">
        <v>121</v>
      </c>
      <c r="U979" s="82" t="s">
        <v>21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138</v>
      </c>
      <c r="O980" s="82">
        <v>50</v>
      </c>
      <c r="P980" s="85">
        <v>10173.26</v>
      </c>
      <c r="Q980" s="83" t="s">
        <v>139</v>
      </c>
      <c r="R980" s="83" t="s">
        <v>10</v>
      </c>
      <c r="S980" s="83" t="s">
        <v>10</v>
      </c>
      <c r="T980" s="82" t="s">
        <v>144</v>
      </c>
      <c r="U980" s="82" t="s">
        <v>21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138</v>
      </c>
      <c r="O981" s="82">
        <v>50</v>
      </c>
      <c r="P981" s="85">
        <v>4681.58</v>
      </c>
      <c r="Q981" s="83" t="s">
        <v>14</v>
      </c>
      <c r="R981" s="83" t="s">
        <v>10</v>
      </c>
      <c r="S981" s="83" t="s">
        <v>11</v>
      </c>
      <c r="T981" s="82" t="s">
        <v>143</v>
      </c>
      <c r="U981" s="82" t="s">
        <v>21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>N814094</v>
      </c>
      <c r="AU981" s="11">
        <f t="shared" si="339"/>
        <v>50</v>
      </c>
      <c r="AV981" s="11">
        <f t="shared" si="340"/>
        <v>4681.58</v>
      </c>
      <c r="AW981" s="11" t="str">
        <f t="shared" si="341"/>
        <v>2020/2</v>
      </c>
      <c r="AX981" s="11" t="str">
        <f t="shared" si="342"/>
        <v>2020/2 Contribuciones Seg. Social</v>
      </c>
      <c r="AY981" s="11">
        <f t="shared" si="344"/>
        <v>223525.72</v>
      </c>
      <c r="AZ981" s="11">
        <f t="shared" si="343"/>
        <v>2.094425643724579E-2</v>
      </c>
      <c r="BA981" s="11" t="str">
        <f t="shared" si="346"/>
        <v>N814094 50</v>
      </c>
      <c r="BB981" s="11">
        <f>IFERROR(IF(AW981="","",VLOOKUP(AW981,SUSS!R:S,2,FALSE)),AY981*SUSS!$M$2)</f>
        <v>26823.0864</v>
      </c>
      <c r="BC981" s="11">
        <f t="shared" si="345"/>
        <v>561.78959999999995</v>
      </c>
    </row>
    <row r="982" spans="14:55" ht="15.75" thickBot="1">
      <c r="N982" s="3" t="s">
        <v>138</v>
      </c>
      <c r="O982" s="82">
        <v>51</v>
      </c>
      <c r="P982" s="86">
        <v>162.93</v>
      </c>
      <c r="Q982" s="83" t="s">
        <v>37</v>
      </c>
      <c r="R982" s="83" t="s">
        <v>10</v>
      </c>
      <c r="S982" s="83" t="s">
        <v>10</v>
      </c>
      <c r="T982" s="82" t="s">
        <v>142</v>
      </c>
      <c r="U982" s="82" t="s">
        <v>21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 ht="15.75" thickBot="1">
      <c r="N983" s="3" t="s">
        <v>138</v>
      </c>
      <c r="O983" s="82">
        <v>51</v>
      </c>
      <c r="P983" s="85">
        <v>13038.1</v>
      </c>
      <c r="Q983" s="83" t="s">
        <v>139</v>
      </c>
      <c r="R983" s="83" t="s">
        <v>10</v>
      </c>
      <c r="S983" s="83" t="s">
        <v>10</v>
      </c>
      <c r="T983" s="82" t="s">
        <v>144</v>
      </c>
      <c r="U983" s="82" t="s">
        <v>21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15.75" thickBot="1">
      <c r="N984" s="3" t="s">
        <v>138</v>
      </c>
      <c r="O984" s="82">
        <v>51</v>
      </c>
      <c r="P984" s="85">
        <v>4681.58</v>
      </c>
      <c r="Q984" s="83" t="s">
        <v>14</v>
      </c>
      <c r="R984" s="83" t="s">
        <v>10</v>
      </c>
      <c r="S984" s="83" t="s">
        <v>11</v>
      </c>
      <c r="T984" s="82" t="s">
        <v>143</v>
      </c>
      <c r="U984" s="82" t="s">
        <v>21</v>
      </c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>N814094</v>
      </c>
      <c r="AU984" s="11">
        <f t="shared" si="339"/>
        <v>51</v>
      </c>
      <c r="AV984" s="11">
        <f t="shared" si="340"/>
        <v>4681.58</v>
      </c>
      <c r="AW984" s="11" t="str">
        <f t="shared" si="341"/>
        <v>2020/2</v>
      </c>
      <c r="AX984" s="11" t="str">
        <f t="shared" si="342"/>
        <v>2020/2 Contribuciones Seg. Social</v>
      </c>
      <c r="AY984" s="11">
        <f t="shared" si="344"/>
        <v>223525.72</v>
      </c>
      <c r="AZ984" s="11">
        <f t="shared" si="343"/>
        <v>2.094425643724579E-2</v>
      </c>
      <c r="BA984" s="11" t="str">
        <f t="shared" si="346"/>
        <v>N814094 51</v>
      </c>
      <c r="BB984" s="11">
        <f>IFERROR(IF(AW984="","",VLOOKUP(AW984,SUSS!R:S,2,FALSE)),AY984*SUSS!$M$2)</f>
        <v>26823.0864</v>
      </c>
      <c r="BC984" s="11">
        <f t="shared" si="345"/>
        <v>561.78959999999995</v>
      </c>
    </row>
    <row r="985" spans="14:55" ht="15.75" thickBot="1">
      <c r="N985" s="3" t="s">
        <v>138</v>
      </c>
      <c r="O985" s="82">
        <v>52</v>
      </c>
      <c r="P985" s="86">
        <v>162.93</v>
      </c>
      <c r="Q985" s="83" t="s">
        <v>37</v>
      </c>
      <c r="R985" s="83" t="s">
        <v>10</v>
      </c>
      <c r="S985" s="83" t="s">
        <v>10</v>
      </c>
      <c r="T985" s="82" t="s">
        <v>142</v>
      </c>
      <c r="U985" s="82" t="s">
        <v>21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138</v>
      </c>
      <c r="O986" s="82">
        <v>52</v>
      </c>
      <c r="P986" s="85">
        <v>13038.1</v>
      </c>
      <c r="Q986" s="83" t="s">
        <v>139</v>
      </c>
      <c r="R986" s="83" t="s">
        <v>10</v>
      </c>
      <c r="S986" s="83" t="s">
        <v>10</v>
      </c>
      <c r="T986" s="82" t="s">
        <v>144</v>
      </c>
      <c r="U986" s="82" t="s">
        <v>21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138</v>
      </c>
      <c r="O987" s="82">
        <v>52</v>
      </c>
      <c r="P987" s="85">
        <v>4681.58</v>
      </c>
      <c r="Q987" s="83" t="s">
        <v>14</v>
      </c>
      <c r="R987" s="83" t="s">
        <v>10</v>
      </c>
      <c r="S987" s="83" t="s">
        <v>11</v>
      </c>
      <c r="T987" s="82" t="s">
        <v>143</v>
      </c>
      <c r="U987" s="82" t="s">
        <v>21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>N814094</v>
      </c>
      <c r="AU987" s="11">
        <f t="shared" si="339"/>
        <v>52</v>
      </c>
      <c r="AV987" s="11">
        <f t="shared" si="340"/>
        <v>4681.58</v>
      </c>
      <c r="AW987" s="11" t="str">
        <f t="shared" si="341"/>
        <v>2020/2</v>
      </c>
      <c r="AX987" s="11" t="str">
        <f t="shared" si="342"/>
        <v>2020/2 Contribuciones Seg. Social</v>
      </c>
      <c r="AY987" s="11">
        <f t="shared" si="344"/>
        <v>223525.72</v>
      </c>
      <c r="AZ987" s="11">
        <f t="shared" si="343"/>
        <v>2.094425643724579E-2</v>
      </c>
      <c r="BA987" s="11" t="str">
        <f t="shared" si="346"/>
        <v>N814094 52</v>
      </c>
      <c r="BB987" s="11">
        <f>IFERROR(IF(AW987="","",VLOOKUP(AW987,SUSS!R:S,2,FALSE)),AY987*SUSS!$M$2)</f>
        <v>26823.0864</v>
      </c>
      <c r="BC987" s="11">
        <f t="shared" si="345"/>
        <v>561.78959999999995</v>
      </c>
    </row>
    <row r="988" spans="14:55" ht="15.75" thickBot="1">
      <c r="N988" s="3" t="s">
        <v>138</v>
      </c>
      <c r="O988" s="82">
        <v>53</v>
      </c>
      <c r="P988" s="86">
        <v>162.93</v>
      </c>
      <c r="Q988" s="83" t="s">
        <v>37</v>
      </c>
      <c r="R988" s="83" t="s">
        <v>10</v>
      </c>
      <c r="S988" s="83" t="s">
        <v>10</v>
      </c>
      <c r="T988" s="82" t="s">
        <v>142</v>
      </c>
      <c r="U988" s="82" t="s">
        <v>21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138</v>
      </c>
      <c r="O989" s="82">
        <v>53</v>
      </c>
      <c r="P989" s="85">
        <v>13038.1</v>
      </c>
      <c r="Q989" s="83" t="s">
        <v>139</v>
      </c>
      <c r="R989" s="83" t="s">
        <v>10</v>
      </c>
      <c r="S989" s="83" t="s">
        <v>10</v>
      </c>
      <c r="T989" s="82" t="s">
        <v>144</v>
      </c>
      <c r="U989" s="82" t="s">
        <v>21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138</v>
      </c>
      <c r="O990" s="82">
        <v>53</v>
      </c>
      <c r="P990" s="85">
        <v>2436.13</v>
      </c>
      <c r="Q990" s="83" t="s">
        <v>14</v>
      </c>
      <c r="R990" s="83" t="s">
        <v>10</v>
      </c>
      <c r="S990" s="83" t="s">
        <v>11</v>
      </c>
      <c r="T990" s="82" t="s">
        <v>143</v>
      </c>
      <c r="U990" s="82" t="s">
        <v>21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N814094</v>
      </c>
      <c r="AU990" s="11">
        <f t="shared" ref="AU990:AU1053" si="360">IF($Q990=$AD$1,O990,"")</f>
        <v>53</v>
      </c>
      <c r="AV990" s="11">
        <f t="shared" ref="AV990:AV1053" si="361">IF($Q990=$AD$1,P990,"")</f>
        <v>2436.13</v>
      </c>
      <c r="AW990" s="11" t="str">
        <f t="shared" ref="AW990:AW1053" si="362">IF($Q990=$AD$1,T990,"")</f>
        <v>2020/2</v>
      </c>
      <c r="AX990" s="11" t="str">
        <f t="shared" ref="AX990:AX1053" si="363">IF(AW990&lt;&gt;"",AW990&amp;" "&amp;$AD$1,"")</f>
        <v>2020/2 Contribuciones Seg. Social</v>
      </c>
      <c r="AY990" s="11">
        <f t="shared" si="344"/>
        <v>223525.72</v>
      </c>
      <c r="AZ990" s="11">
        <f t="shared" ref="AZ990:AZ1053" si="364">IF(AY990="","",AV990/AY990)</f>
        <v>1.0898656315702731E-2</v>
      </c>
      <c r="BA990" s="11" t="str">
        <f t="shared" si="346"/>
        <v>N814094 53</v>
      </c>
      <c r="BB990" s="11">
        <f>IFERROR(IF(AW990="","",VLOOKUP(AW990,SUSS!R:S,2,FALSE)),AY990*SUSS!$M$2)</f>
        <v>26823.0864</v>
      </c>
      <c r="BC990" s="11">
        <f t="shared" si="345"/>
        <v>292.33560000000006</v>
      </c>
    </row>
    <row r="991" spans="14:55" ht="29.25" thickBot="1">
      <c r="N991" s="3" t="s">
        <v>138</v>
      </c>
      <c r="O991" s="82">
        <v>53</v>
      </c>
      <c r="P991" s="85">
        <v>2245.4499999999998</v>
      </c>
      <c r="Q991" s="83" t="s">
        <v>14</v>
      </c>
      <c r="R991" s="83" t="s">
        <v>141</v>
      </c>
      <c r="S991" s="83" t="s">
        <v>10</v>
      </c>
      <c r="T991" s="82" t="s">
        <v>133</v>
      </c>
      <c r="U991" s="82" t="s">
        <v>21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>N814094</v>
      </c>
      <c r="AU991" s="11">
        <f t="shared" si="360"/>
        <v>53</v>
      </c>
      <c r="AV991" s="11">
        <f t="shared" si="361"/>
        <v>2245.4499999999998</v>
      </c>
      <c r="AW991" s="11" t="str">
        <f t="shared" si="362"/>
        <v>2020/3</v>
      </c>
      <c r="AX991" s="11" t="str">
        <f t="shared" si="363"/>
        <v>2020/3 Contribuciones Seg. Social</v>
      </c>
      <c r="AY991" s="11">
        <f t="shared" si="344"/>
        <v>122150.86</v>
      </c>
      <c r="AZ991" s="11">
        <f t="shared" si="364"/>
        <v>1.8382596733252633E-2</v>
      </c>
      <c r="BA991" s="11" t="str">
        <f t="shared" si="346"/>
        <v>N814094 53</v>
      </c>
      <c r="BB991" s="11">
        <f>IFERROR(IF(AW991="","",VLOOKUP(AW991,SUSS!R:S,2,FALSE)),AY991*SUSS!$M$2)</f>
        <v>14658.1032</v>
      </c>
      <c r="BC991" s="11">
        <f t="shared" si="345"/>
        <v>269.45399999999995</v>
      </c>
    </row>
    <row r="992" spans="14:55" ht="15.75" thickBot="1">
      <c r="N992" s="3" t="s">
        <v>138</v>
      </c>
      <c r="O992" s="82">
        <v>54</v>
      </c>
      <c r="P992" s="86">
        <v>162.93</v>
      </c>
      <c r="Q992" s="83" t="s">
        <v>37</v>
      </c>
      <c r="R992" s="83" t="s">
        <v>10</v>
      </c>
      <c r="S992" s="83" t="s">
        <v>10</v>
      </c>
      <c r="T992" s="82" t="s">
        <v>142</v>
      </c>
      <c r="U992" s="82" t="s">
        <v>21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138</v>
      </c>
      <c r="O993" s="82">
        <v>54</v>
      </c>
      <c r="P993" s="85">
        <v>13038.1</v>
      </c>
      <c r="Q993" s="83" t="s">
        <v>139</v>
      </c>
      <c r="R993" s="83" t="s">
        <v>10</v>
      </c>
      <c r="S993" s="83" t="s">
        <v>10</v>
      </c>
      <c r="T993" s="82" t="s">
        <v>144</v>
      </c>
      <c r="U993" s="82" t="s">
        <v>21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29.25" thickBot="1">
      <c r="N994" s="3" t="s">
        <v>138</v>
      </c>
      <c r="O994" s="82">
        <v>54</v>
      </c>
      <c r="P994" s="85">
        <v>4681.58</v>
      </c>
      <c r="Q994" s="83" t="s">
        <v>14</v>
      </c>
      <c r="R994" s="83" t="s">
        <v>141</v>
      </c>
      <c r="S994" s="83" t="s">
        <v>10</v>
      </c>
      <c r="T994" s="82" t="s">
        <v>133</v>
      </c>
      <c r="U994" s="82" t="s">
        <v>21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>N814094</v>
      </c>
      <c r="AU994" s="11">
        <f t="shared" si="360"/>
        <v>54</v>
      </c>
      <c r="AV994" s="11">
        <f t="shared" si="361"/>
        <v>4681.58</v>
      </c>
      <c r="AW994" s="11" t="str">
        <f t="shared" si="362"/>
        <v>2020/3</v>
      </c>
      <c r="AX994" s="11" t="str">
        <f t="shared" si="363"/>
        <v>2020/3 Contribuciones Seg. Social</v>
      </c>
      <c r="AY994" s="11">
        <f t="shared" si="344"/>
        <v>122150.86</v>
      </c>
      <c r="AZ994" s="11">
        <f t="shared" si="364"/>
        <v>3.83262139947275E-2</v>
      </c>
      <c r="BA994" s="11" t="str">
        <f t="shared" si="346"/>
        <v>N814094 54</v>
      </c>
      <c r="BB994" s="11">
        <f>IFERROR(IF(AW994="","",VLOOKUP(AW994,SUSS!R:S,2,FALSE)),AY994*SUSS!$M$2)</f>
        <v>14658.1032</v>
      </c>
      <c r="BC994" s="11">
        <f t="shared" si="345"/>
        <v>561.78959999999995</v>
      </c>
    </row>
    <row r="995" spans="14:55" ht="15.75" thickBot="1">
      <c r="N995" s="3" t="s">
        <v>138</v>
      </c>
      <c r="O995" s="82">
        <v>55</v>
      </c>
      <c r="P995" s="86">
        <v>162.93</v>
      </c>
      <c r="Q995" s="83" t="s">
        <v>37</v>
      </c>
      <c r="R995" s="83" t="s">
        <v>10</v>
      </c>
      <c r="S995" s="83" t="s">
        <v>10</v>
      </c>
      <c r="T995" s="82" t="s">
        <v>142</v>
      </c>
      <c r="U995" s="82" t="s">
        <v>21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138</v>
      </c>
      <c r="O996" s="82">
        <v>55</v>
      </c>
      <c r="P996" s="85">
        <v>13038.1</v>
      </c>
      <c r="Q996" s="83" t="s">
        <v>139</v>
      </c>
      <c r="R996" s="83" t="s">
        <v>10</v>
      </c>
      <c r="S996" s="83" t="s">
        <v>10</v>
      </c>
      <c r="T996" s="82" t="s">
        <v>144</v>
      </c>
      <c r="U996" s="82" t="s">
        <v>21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29.25" thickBot="1">
      <c r="N997" s="3" t="s">
        <v>138</v>
      </c>
      <c r="O997" s="82">
        <v>55</v>
      </c>
      <c r="P997" s="85">
        <v>4681.58</v>
      </c>
      <c r="Q997" s="83" t="s">
        <v>14</v>
      </c>
      <c r="R997" s="83" t="s">
        <v>141</v>
      </c>
      <c r="S997" s="83" t="s">
        <v>10</v>
      </c>
      <c r="T997" s="82" t="s">
        <v>133</v>
      </c>
      <c r="U997" s="82" t="s">
        <v>21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>N814094</v>
      </c>
      <c r="AU997" s="11">
        <f t="shared" si="360"/>
        <v>55</v>
      </c>
      <c r="AV997" s="11">
        <f t="shared" si="361"/>
        <v>4681.58</v>
      </c>
      <c r="AW997" s="11" t="str">
        <f t="shared" si="362"/>
        <v>2020/3</v>
      </c>
      <c r="AX997" s="11" t="str">
        <f t="shared" si="363"/>
        <v>2020/3 Contribuciones Seg. Social</v>
      </c>
      <c r="AY997" s="11">
        <f t="shared" si="344"/>
        <v>122150.86</v>
      </c>
      <c r="AZ997" s="11">
        <f t="shared" si="364"/>
        <v>3.83262139947275E-2</v>
      </c>
      <c r="BA997" s="11" t="str">
        <f t="shared" si="346"/>
        <v>N814094 55</v>
      </c>
      <c r="BB997" s="11">
        <f>IFERROR(IF(AW997="","",VLOOKUP(AW997,SUSS!R:S,2,FALSE)),AY997*SUSS!$M$2)</f>
        <v>14658.1032</v>
      </c>
      <c r="BC997" s="11">
        <f t="shared" si="345"/>
        <v>561.78959999999995</v>
      </c>
    </row>
    <row r="998" spans="14:55" ht="15.75" thickBot="1">
      <c r="N998" s="3" t="s">
        <v>138</v>
      </c>
      <c r="O998" s="82">
        <v>56</v>
      </c>
      <c r="P998" s="86">
        <v>162.93</v>
      </c>
      <c r="Q998" s="83" t="s">
        <v>37</v>
      </c>
      <c r="R998" s="83" t="s">
        <v>10</v>
      </c>
      <c r="S998" s="83" t="s">
        <v>10</v>
      </c>
      <c r="T998" s="82" t="s">
        <v>142</v>
      </c>
      <c r="U998" s="82" t="s">
        <v>21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138</v>
      </c>
      <c r="O999" s="82">
        <v>56</v>
      </c>
      <c r="P999" s="85">
        <v>13038.1</v>
      </c>
      <c r="Q999" s="83" t="s">
        <v>139</v>
      </c>
      <c r="R999" s="83" t="s">
        <v>10</v>
      </c>
      <c r="S999" s="83" t="s">
        <v>10</v>
      </c>
      <c r="T999" s="82" t="s">
        <v>144</v>
      </c>
      <c r="U999" s="82" t="s">
        <v>21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29.25" thickBot="1">
      <c r="N1000" s="3" t="s">
        <v>138</v>
      </c>
      <c r="O1000" s="82">
        <v>56</v>
      </c>
      <c r="P1000" s="85">
        <v>4681.58</v>
      </c>
      <c r="Q1000" s="83" t="s">
        <v>14</v>
      </c>
      <c r="R1000" s="83" t="s">
        <v>141</v>
      </c>
      <c r="S1000" s="83" t="s">
        <v>10</v>
      </c>
      <c r="T1000" s="82" t="s">
        <v>133</v>
      </c>
      <c r="U1000" s="82" t="s">
        <v>21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>N814094</v>
      </c>
      <c r="AU1000" s="11">
        <f t="shared" si="360"/>
        <v>56</v>
      </c>
      <c r="AV1000" s="11">
        <f t="shared" si="361"/>
        <v>4681.58</v>
      </c>
      <c r="AW1000" s="11" t="str">
        <f t="shared" si="362"/>
        <v>2020/3</v>
      </c>
      <c r="AX1000" s="11" t="str">
        <f t="shared" si="363"/>
        <v>2020/3 Contribuciones Seg. Social</v>
      </c>
      <c r="AY1000" s="11">
        <f t="shared" si="344"/>
        <v>122150.86</v>
      </c>
      <c r="AZ1000" s="11">
        <f t="shared" si="364"/>
        <v>3.83262139947275E-2</v>
      </c>
      <c r="BA1000" s="11" t="str">
        <f t="shared" si="346"/>
        <v>N814094 56</v>
      </c>
      <c r="BB1000" s="11">
        <f>IFERROR(IF(AW1000="","",VLOOKUP(AW1000,SUSS!R:S,2,FALSE)),AY1000*SUSS!$M$2)</f>
        <v>14658.1032</v>
      </c>
      <c r="BC1000" s="11">
        <f t="shared" si="345"/>
        <v>561.78959999999995</v>
      </c>
    </row>
    <row r="1001" spans="14:55" ht="15.75" thickBot="1">
      <c r="N1001" s="3" t="s">
        <v>138</v>
      </c>
      <c r="O1001" s="82">
        <v>57</v>
      </c>
      <c r="P1001" s="86">
        <v>162.93</v>
      </c>
      <c r="Q1001" s="83" t="s">
        <v>37</v>
      </c>
      <c r="R1001" s="83" t="s">
        <v>10</v>
      </c>
      <c r="S1001" s="83" t="s">
        <v>10</v>
      </c>
      <c r="T1001" s="82" t="s">
        <v>142</v>
      </c>
      <c r="U1001" s="82" t="s">
        <v>21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138</v>
      </c>
      <c r="O1002" s="82">
        <v>57</v>
      </c>
      <c r="P1002" s="85">
        <v>13038.1</v>
      </c>
      <c r="Q1002" s="83" t="s">
        <v>139</v>
      </c>
      <c r="R1002" s="83" t="s">
        <v>10</v>
      </c>
      <c r="S1002" s="83" t="s">
        <v>10</v>
      </c>
      <c r="T1002" s="82" t="s">
        <v>144</v>
      </c>
      <c r="U1002" s="82" t="s">
        <v>21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29.25" thickBot="1">
      <c r="N1003" s="3" t="s">
        <v>138</v>
      </c>
      <c r="O1003" s="82">
        <v>57</v>
      </c>
      <c r="P1003" s="85">
        <v>4681.58</v>
      </c>
      <c r="Q1003" s="83" t="s">
        <v>14</v>
      </c>
      <c r="R1003" s="83" t="s">
        <v>141</v>
      </c>
      <c r="S1003" s="83" t="s">
        <v>10</v>
      </c>
      <c r="T1003" s="82" t="s">
        <v>133</v>
      </c>
      <c r="U1003" s="82" t="s">
        <v>21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>N814094</v>
      </c>
      <c r="AU1003" s="11">
        <f t="shared" si="360"/>
        <v>57</v>
      </c>
      <c r="AV1003" s="11">
        <f t="shared" si="361"/>
        <v>4681.58</v>
      </c>
      <c r="AW1003" s="11" t="str">
        <f t="shared" si="362"/>
        <v>2020/3</v>
      </c>
      <c r="AX1003" s="11" t="str">
        <f t="shared" si="363"/>
        <v>2020/3 Contribuciones Seg. Social</v>
      </c>
      <c r="AY1003" s="11">
        <f t="shared" si="344"/>
        <v>122150.86</v>
      </c>
      <c r="AZ1003" s="11">
        <f t="shared" si="364"/>
        <v>3.83262139947275E-2</v>
      </c>
      <c r="BA1003" s="11" t="str">
        <f t="shared" si="346"/>
        <v>N814094 57</v>
      </c>
      <c r="BB1003" s="11">
        <f>IFERROR(IF(AW1003="","",VLOOKUP(AW1003,SUSS!R:S,2,FALSE)),AY1003*SUSS!$M$2)</f>
        <v>14658.1032</v>
      </c>
      <c r="BC1003" s="11">
        <f t="shared" si="345"/>
        <v>561.78959999999995</v>
      </c>
    </row>
    <row r="1004" spans="14:55" ht="15.75" thickBot="1">
      <c r="N1004" s="3" t="s">
        <v>138</v>
      </c>
      <c r="O1004" s="82">
        <v>58</v>
      </c>
      <c r="P1004" s="86">
        <v>162.93</v>
      </c>
      <c r="Q1004" s="83" t="s">
        <v>37</v>
      </c>
      <c r="R1004" s="83" t="s">
        <v>10</v>
      </c>
      <c r="S1004" s="83" t="s">
        <v>10</v>
      </c>
      <c r="T1004" s="82" t="s">
        <v>142</v>
      </c>
      <c r="U1004" s="82" t="s">
        <v>21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138</v>
      </c>
      <c r="O1005" s="82">
        <v>58</v>
      </c>
      <c r="P1005" s="85">
        <v>13038.1</v>
      </c>
      <c r="Q1005" s="83" t="s">
        <v>139</v>
      </c>
      <c r="R1005" s="83" t="s">
        <v>10</v>
      </c>
      <c r="S1005" s="83" t="s">
        <v>10</v>
      </c>
      <c r="T1005" s="82" t="s">
        <v>144</v>
      </c>
      <c r="U1005" s="82" t="s">
        <v>21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29.25" thickBot="1">
      <c r="N1006" s="3" t="s">
        <v>138</v>
      </c>
      <c r="O1006" s="82">
        <v>58</v>
      </c>
      <c r="P1006" s="85">
        <v>4681.58</v>
      </c>
      <c r="Q1006" s="83" t="s">
        <v>14</v>
      </c>
      <c r="R1006" s="83" t="s">
        <v>141</v>
      </c>
      <c r="S1006" s="83" t="s">
        <v>10</v>
      </c>
      <c r="T1006" s="82" t="s">
        <v>133</v>
      </c>
      <c r="U1006" s="82" t="s">
        <v>21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N814094</v>
      </c>
      <c r="AU1006" s="11">
        <f t="shared" si="360"/>
        <v>58</v>
      </c>
      <c r="AV1006" s="11">
        <f t="shared" si="361"/>
        <v>4681.58</v>
      </c>
      <c r="AW1006" s="11" t="str">
        <f t="shared" si="362"/>
        <v>2020/3</v>
      </c>
      <c r="AX1006" s="11" t="str">
        <f t="shared" si="363"/>
        <v>2020/3 Contribuciones Seg. Social</v>
      </c>
      <c r="AY1006" s="11">
        <f t="shared" si="344"/>
        <v>122150.86</v>
      </c>
      <c r="AZ1006" s="11">
        <f t="shared" si="364"/>
        <v>3.83262139947275E-2</v>
      </c>
      <c r="BA1006" s="11" t="str">
        <f t="shared" si="346"/>
        <v>N814094 58</v>
      </c>
      <c r="BB1006" s="11">
        <f>IFERROR(IF(AW1006="","",VLOOKUP(AW1006,SUSS!R:S,2,FALSE)),AY1006*SUSS!$M$2)</f>
        <v>14658.1032</v>
      </c>
      <c r="BC1006" s="11">
        <f t="shared" si="345"/>
        <v>561.78959999999995</v>
      </c>
    </row>
    <row r="1007" spans="14:55" ht="15.75" thickBot="1">
      <c r="N1007" s="3" t="s">
        <v>138</v>
      </c>
      <c r="O1007" s="82">
        <v>59</v>
      </c>
      <c r="P1007" s="86">
        <v>162.93</v>
      </c>
      <c r="Q1007" s="83" t="s">
        <v>37</v>
      </c>
      <c r="R1007" s="83" t="s">
        <v>10</v>
      </c>
      <c r="S1007" s="83" t="s">
        <v>10</v>
      </c>
      <c r="T1007" s="82" t="s">
        <v>142</v>
      </c>
      <c r="U1007" s="82" t="s">
        <v>21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138</v>
      </c>
      <c r="O1008" s="82">
        <v>59</v>
      </c>
      <c r="P1008" s="85">
        <v>13038.1</v>
      </c>
      <c r="Q1008" s="83" t="s">
        <v>139</v>
      </c>
      <c r="R1008" s="83" t="s">
        <v>10</v>
      </c>
      <c r="S1008" s="83" t="s">
        <v>10</v>
      </c>
      <c r="T1008" s="82" t="s">
        <v>144</v>
      </c>
      <c r="U1008" s="82" t="s">
        <v>21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29.25" thickBot="1">
      <c r="N1009" s="3" t="s">
        <v>138</v>
      </c>
      <c r="O1009" s="82">
        <v>59</v>
      </c>
      <c r="P1009" s="85">
        <v>4681.58</v>
      </c>
      <c r="Q1009" s="83" t="s">
        <v>14</v>
      </c>
      <c r="R1009" s="83" t="s">
        <v>141</v>
      </c>
      <c r="S1009" s="83" t="s">
        <v>10</v>
      </c>
      <c r="T1009" s="82" t="s">
        <v>133</v>
      </c>
      <c r="U1009" s="82" t="s">
        <v>21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N814094</v>
      </c>
      <c r="AU1009" s="11">
        <f t="shared" si="360"/>
        <v>59</v>
      </c>
      <c r="AV1009" s="11">
        <f t="shared" si="361"/>
        <v>4681.58</v>
      </c>
      <c r="AW1009" s="11" t="str">
        <f t="shared" si="362"/>
        <v>2020/3</v>
      </c>
      <c r="AX1009" s="11" t="str">
        <f t="shared" si="363"/>
        <v>2020/3 Contribuciones Seg. Social</v>
      </c>
      <c r="AY1009" s="11">
        <f t="shared" si="344"/>
        <v>122150.86</v>
      </c>
      <c r="AZ1009" s="11">
        <f t="shared" si="364"/>
        <v>3.83262139947275E-2</v>
      </c>
      <c r="BA1009" s="11" t="str">
        <f t="shared" si="346"/>
        <v>N814094 59</v>
      </c>
      <c r="BB1009" s="11">
        <f>IFERROR(IF(AW1009="","",VLOOKUP(AW1009,SUSS!R:S,2,FALSE)),AY1009*SUSS!$M$2)</f>
        <v>14658.1032</v>
      </c>
      <c r="BC1009" s="11">
        <f t="shared" si="345"/>
        <v>561.78959999999995</v>
      </c>
    </row>
    <row r="1010" spans="14:55" ht="15.75" thickBot="1">
      <c r="N1010" s="3" t="s">
        <v>138</v>
      </c>
      <c r="O1010" s="82">
        <v>60</v>
      </c>
      <c r="P1010" s="86">
        <v>162.93</v>
      </c>
      <c r="Q1010" s="83" t="s">
        <v>37</v>
      </c>
      <c r="R1010" s="83" t="s">
        <v>10</v>
      </c>
      <c r="S1010" s="83" t="s">
        <v>10</v>
      </c>
      <c r="T1010" s="82" t="s">
        <v>142</v>
      </c>
      <c r="U1010" s="82" t="s">
        <v>21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138</v>
      </c>
      <c r="O1011" s="82">
        <v>60</v>
      </c>
      <c r="P1011" s="85">
        <v>13038.1</v>
      </c>
      <c r="Q1011" s="83" t="s">
        <v>139</v>
      </c>
      <c r="R1011" s="83" t="s">
        <v>10</v>
      </c>
      <c r="S1011" s="83" t="s">
        <v>10</v>
      </c>
      <c r="T1011" s="82" t="s">
        <v>144</v>
      </c>
      <c r="U1011" s="82" t="s">
        <v>21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29.25" thickBot="1">
      <c r="N1012" s="3" t="s">
        <v>138</v>
      </c>
      <c r="O1012" s="82">
        <v>60</v>
      </c>
      <c r="P1012" s="85">
        <v>4681.58</v>
      </c>
      <c r="Q1012" s="83" t="s">
        <v>14</v>
      </c>
      <c r="R1012" s="83" t="s">
        <v>141</v>
      </c>
      <c r="S1012" s="83" t="s">
        <v>10</v>
      </c>
      <c r="T1012" s="82" t="s">
        <v>133</v>
      </c>
      <c r="U1012" s="82" t="s">
        <v>21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>N814094</v>
      </c>
      <c r="AU1012" s="11">
        <f t="shared" si="360"/>
        <v>60</v>
      </c>
      <c r="AV1012" s="11">
        <f t="shared" si="361"/>
        <v>4681.58</v>
      </c>
      <c r="AW1012" s="11" t="str">
        <f t="shared" si="362"/>
        <v>2020/3</v>
      </c>
      <c r="AX1012" s="11" t="str">
        <f t="shared" si="363"/>
        <v>2020/3 Contribuciones Seg. Social</v>
      </c>
      <c r="AY1012" s="11">
        <f t="shared" si="344"/>
        <v>122150.86</v>
      </c>
      <c r="AZ1012" s="11">
        <f t="shared" si="364"/>
        <v>3.83262139947275E-2</v>
      </c>
      <c r="BA1012" s="11" t="str">
        <f t="shared" si="346"/>
        <v>N814094 60</v>
      </c>
      <c r="BB1012" s="11">
        <f>IFERROR(IF(AW1012="","",VLOOKUP(AW1012,SUSS!R:S,2,FALSE)),AY1012*SUSS!$M$2)</f>
        <v>14658.1032</v>
      </c>
      <c r="BC1012" s="11">
        <f t="shared" si="345"/>
        <v>561.78959999999995</v>
      </c>
    </row>
    <row r="1013" spans="14:55" ht="15.75" thickBot="1">
      <c r="N1013" s="3" t="s">
        <v>138</v>
      </c>
      <c r="O1013" s="82">
        <v>61</v>
      </c>
      <c r="P1013" s="86">
        <v>162.93</v>
      </c>
      <c r="Q1013" s="83" t="s">
        <v>37</v>
      </c>
      <c r="R1013" s="83" t="s">
        <v>10</v>
      </c>
      <c r="S1013" s="83" t="s">
        <v>10</v>
      </c>
      <c r="T1013" s="82" t="s">
        <v>142</v>
      </c>
      <c r="U1013" s="82" t="s">
        <v>21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138</v>
      </c>
      <c r="O1014" s="82">
        <v>61</v>
      </c>
      <c r="P1014" s="85">
        <v>13038.1</v>
      </c>
      <c r="Q1014" s="83" t="s">
        <v>139</v>
      </c>
      <c r="R1014" s="83" t="s">
        <v>10</v>
      </c>
      <c r="S1014" s="83" t="s">
        <v>10</v>
      </c>
      <c r="T1014" s="82" t="s">
        <v>144</v>
      </c>
      <c r="U1014" s="82" t="s">
        <v>21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29.25" thickBot="1">
      <c r="N1015" s="3" t="s">
        <v>138</v>
      </c>
      <c r="O1015" s="82">
        <v>61</v>
      </c>
      <c r="P1015" s="85">
        <v>4681.58</v>
      </c>
      <c r="Q1015" s="83" t="s">
        <v>14</v>
      </c>
      <c r="R1015" s="83" t="s">
        <v>141</v>
      </c>
      <c r="S1015" s="83" t="s">
        <v>10</v>
      </c>
      <c r="T1015" s="82" t="s">
        <v>133</v>
      </c>
      <c r="U1015" s="82" t="s">
        <v>21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>N814094</v>
      </c>
      <c r="AU1015" s="11">
        <f t="shared" si="360"/>
        <v>61</v>
      </c>
      <c r="AV1015" s="11">
        <f t="shared" si="361"/>
        <v>4681.58</v>
      </c>
      <c r="AW1015" s="11" t="str">
        <f t="shared" si="362"/>
        <v>2020/3</v>
      </c>
      <c r="AX1015" s="11" t="str">
        <f t="shared" si="363"/>
        <v>2020/3 Contribuciones Seg. Social</v>
      </c>
      <c r="AY1015" s="11">
        <f t="shared" si="344"/>
        <v>122150.86</v>
      </c>
      <c r="AZ1015" s="11">
        <f t="shared" si="364"/>
        <v>3.83262139947275E-2</v>
      </c>
      <c r="BA1015" s="11" t="str">
        <f t="shared" si="346"/>
        <v>N814094 61</v>
      </c>
      <c r="BB1015" s="11">
        <f>IFERROR(IF(AW1015="","",VLOOKUP(AW1015,SUSS!R:S,2,FALSE)),AY1015*SUSS!$M$2)</f>
        <v>14658.1032</v>
      </c>
      <c r="BC1015" s="11">
        <f t="shared" si="345"/>
        <v>561.78959999999995</v>
      </c>
    </row>
    <row r="1016" spans="14:55" ht="15.75" thickBot="1">
      <c r="N1016" s="3" t="s">
        <v>138</v>
      </c>
      <c r="O1016" s="82">
        <v>62</v>
      </c>
      <c r="P1016" s="86">
        <v>162.93</v>
      </c>
      <c r="Q1016" s="83" t="s">
        <v>37</v>
      </c>
      <c r="R1016" s="83" t="s">
        <v>10</v>
      </c>
      <c r="S1016" s="83" t="s">
        <v>10</v>
      </c>
      <c r="T1016" s="82" t="s">
        <v>142</v>
      </c>
      <c r="U1016" s="82" t="s">
        <v>21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138</v>
      </c>
      <c r="O1017" s="82">
        <v>62</v>
      </c>
      <c r="P1017" s="85">
        <v>13038.1</v>
      </c>
      <c r="Q1017" s="83" t="s">
        <v>139</v>
      </c>
      <c r="R1017" s="83" t="s">
        <v>10</v>
      </c>
      <c r="S1017" s="83" t="s">
        <v>10</v>
      </c>
      <c r="T1017" s="82" t="s">
        <v>144</v>
      </c>
      <c r="U1017" s="82" t="s">
        <v>21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29.25" thickBot="1">
      <c r="N1018" s="3" t="s">
        <v>138</v>
      </c>
      <c r="O1018" s="82">
        <v>62</v>
      </c>
      <c r="P1018" s="85">
        <v>4681.58</v>
      </c>
      <c r="Q1018" s="83" t="s">
        <v>14</v>
      </c>
      <c r="R1018" s="83" t="s">
        <v>141</v>
      </c>
      <c r="S1018" s="83" t="s">
        <v>10</v>
      </c>
      <c r="T1018" s="82" t="s">
        <v>133</v>
      </c>
      <c r="U1018" s="82" t="s">
        <v>21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>N814094</v>
      </c>
      <c r="AU1018" s="11">
        <f t="shared" si="360"/>
        <v>62</v>
      </c>
      <c r="AV1018" s="11">
        <f t="shared" si="361"/>
        <v>4681.58</v>
      </c>
      <c r="AW1018" s="11" t="str">
        <f t="shared" si="362"/>
        <v>2020/3</v>
      </c>
      <c r="AX1018" s="11" t="str">
        <f t="shared" si="363"/>
        <v>2020/3 Contribuciones Seg. Social</v>
      </c>
      <c r="AY1018" s="11">
        <f t="shared" si="344"/>
        <v>122150.86</v>
      </c>
      <c r="AZ1018" s="11">
        <f t="shared" si="364"/>
        <v>3.83262139947275E-2</v>
      </c>
      <c r="BA1018" s="11" t="str">
        <f t="shared" si="346"/>
        <v>N814094 62</v>
      </c>
      <c r="BB1018" s="11">
        <f>IFERROR(IF(AW1018="","",VLOOKUP(AW1018,SUSS!R:S,2,FALSE)),AY1018*SUSS!$M$2)</f>
        <v>14658.1032</v>
      </c>
      <c r="BC1018" s="11">
        <f t="shared" si="345"/>
        <v>561.78959999999995</v>
      </c>
    </row>
    <row r="1019" spans="14:55" ht="15.75" thickBot="1">
      <c r="N1019" s="3" t="s">
        <v>138</v>
      </c>
      <c r="O1019" s="82">
        <v>63</v>
      </c>
      <c r="P1019" s="86">
        <v>162.93</v>
      </c>
      <c r="Q1019" s="83" t="s">
        <v>37</v>
      </c>
      <c r="R1019" s="83" t="s">
        <v>10</v>
      </c>
      <c r="S1019" s="83" t="s">
        <v>10</v>
      </c>
      <c r="T1019" s="82" t="s">
        <v>142</v>
      </c>
      <c r="U1019" s="82" t="s">
        <v>21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138</v>
      </c>
      <c r="O1020" s="82">
        <v>63</v>
      </c>
      <c r="P1020" s="85">
        <v>13038.1</v>
      </c>
      <c r="Q1020" s="83" t="s">
        <v>139</v>
      </c>
      <c r="R1020" s="83" t="s">
        <v>10</v>
      </c>
      <c r="S1020" s="83" t="s">
        <v>10</v>
      </c>
      <c r="T1020" s="82" t="s">
        <v>144</v>
      </c>
      <c r="U1020" s="82" t="s">
        <v>21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29.25" thickBot="1">
      <c r="N1021" s="3" t="s">
        <v>138</v>
      </c>
      <c r="O1021" s="82">
        <v>63</v>
      </c>
      <c r="P1021" s="85">
        <v>4681.58</v>
      </c>
      <c r="Q1021" s="83" t="s">
        <v>14</v>
      </c>
      <c r="R1021" s="83" t="s">
        <v>141</v>
      </c>
      <c r="S1021" s="83" t="s">
        <v>10</v>
      </c>
      <c r="T1021" s="82" t="s">
        <v>133</v>
      </c>
      <c r="U1021" s="82" t="s">
        <v>21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>N814094</v>
      </c>
      <c r="AU1021" s="11">
        <f t="shared" si="360"/>
        <v>63</v>
      </c>
      <c r="AV1021" s="11">
        <f t="shared" si="361"/>
        <v>4681.58</v>
      </c>
      <c r="AW1021" s="11" t="str">
        <f t="shared" si="362"/>
        <v>2020/3</v>
      </c>
      <c r="AX1021" s="11" t="str">
        <f t="shared" si="363"/>
        <v>2020/3 Contribuciones Seg. Social</v>
      </c>
      <c r="AY1021" s="11">
        <f t="shared" si="344"/>
        <v>122150.86</v>
      </c>
      <c r="AZ1021" s="11">
        <f t="shared" si="364"/>
        <v>3.83262139947275E-2</v>
      </c>
      <c r="BA1021" s="11" t="str">
        <f t="shared" si="346"/>
        <v>N814094 63</v>
      </c>
      <c r="BB1021" s="11">
        <f>IFERROR(IF(AW1021="","",VLOOKUP(AW1021,SUSS!R:S,2,FALSE)),AY1021*SUSS!$M$2)</f>
        <v>14658.1032</v>
      </c>
      <c r="BC1021" s="11">
        <f t="shared" si="345"/>
        <v>561.78959999999995</v>
      </c>
    </row>
    <row r="1022" spans="14:55" ht="15.75" thickBot="1">
      <c r="N1022" s="3" t="s">
        <v>138</v>
      </c>
      <c r="O1022" s="82">
        <v>64</v>
      </c>
      <c r="P1022" s="86">
        <v>162.93</v>
      </c>
      <c r="Q1022" s="83" t="s">
        <v>37</v>
      </c>
      <c r="R1022" s="83" t="s">
        <v>10</v>
      </c>
      <c r="S1022" s="83" t="s">
        <v>10</v>
      </c>
      <c r="T1022" s="82" t="s">
        <v>142</v>
      </c>
      <c r="U1022" s="82" t="s">
        <v>21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138</v>
      </c>
      <c r="O1023" s="82">
        <v>64</v>
      </c>
      <c r="P1023" s="85">
        <v>11774.81</v>
      </c>
      <c r="Q1023" s="83" t="s">
        <v>139</v>
      </c>
      <c r="R1023" s="83" t="s">
        <v>10</v>
      </c>
      <c r="S1023" s="83" t="s">
        <v>10</v>
      </c>
      <c r="T1023" s="82" t="s">
        <v>144</v>
      </c>
      <c r="U1023" s="82" t="s">
        <v>21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138</v>
      </c>
      <c r="O1024" s="82">
        <v>64</v>
      </c>
      <c r="P1024" s="85">
        <v>1263.29</v>
      </c>
      <c r="Q1024" s="83" t="s">
        <v>139</v>
      </c>
      <c r="R1024" s="83" t="s">
        <v>10</v>
      </c>
      <c r="S1024" s="83" t="s">
        <v>11</v>
      </c>
      <c r="T1024" s="82" t="s">
        <v>144</v>
      </c>
      <c r="U1024" s="82" t="s">
        <v>21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29.25" thickBot="1">
      <c r="N1025" s="3" t="s">
        <v>138</v>
      </c>
      <c r="O1025" s="82">
        <v>64</v>
      </c>
      <c r="P1025" s="85">
        <v>4681.58</v>
      </c>
      <c r="Q1025" s="83" t="s">
        <v>14</v>
      </c>
      <c r="R1025" s="83" t="s">
        <v>141</v>
      </c>
      <c r="S1025" s="83" t="s">
        <v>10</v>
      </c>
      <c r="T1025" s="82" t="s">
        <v>133</v>
      </c>
      <c r="U1025" s="82" t="s">
        <v>21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N814094</v>
      </c>
      <c r="AU1025" s="11">
        <f t="shared" si="360"/>
        <v>64</v>
      </c>
      <c r="AV1025" s="11">
        <f t="shared" si="361"/>
        <v>4681.58</v>
      </c>
      <c r="AW1025" s="11" t="str">
        <f t="shared" si="362"/>
        <v>2020/3</v>
      </c>
      <c r="AX1025" s="11" t="str">
        <f t="shared" si="363"/>
        <v>2020/3 Contribuciones Seg. Social</v>
      </c>
      <c r="AY1025" s="11">
        <f t="shared" si="344"/>
        <v>122150.86</v>
      </c>
      <c r="AZ1025" s="11">
        <f t="shared" si="364"/>
        <v>3.83262139947275E-2</v>
      </c>
      <c r="BA1025" s="11" t="str">
        <f t="shared" si="346"/>
        <v>N814094 64</v>
      </c>
      <c r="BB1025" s="11">
        <f>IFERROR(IF(AW1025="","",VLOOKUP(AW1025,SUSS!R:S,2,FALSE)),AY1025*SUSS!$M$2)</f>
        <v>14658.1032</v>
      </c>
      <c r="BC1025" s="11">
        <f t="shared" si="345"/>
        <v>561.78959999999995</v>
      </c>
    </row>
    <row r="1026" spans="14:55" ht="15.75" thickBot="1">
      <c r="N1026" s="3" t="s">
        <v>138</v>
      </c>
      <c r="O1026" s="82">
        <v>65</v>
      </c>
      <c r="P1026" s="86">
        <v>162.93</v>
      </c>
      <c r="Q1026" s="83" t="s">
        <v>37</v>
      </c>
      <c r="R1026" s="83" t="s">
        <v>10</v>
      </c>
      <c r="S1026" s="83" t="s">
        <v>10</v>
      </c>
      <c r="T1026" s="82" t="s">
        <v>142</v>
      </c>
      <c r="U1026" s="82" t="s">
        <v>21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138</v>
      </c>
      <c r="O1027" s="82">
        <v>65</v>
      </c>
      <c r="P1027" s="85">
        <v>13038.1</v>
      </c>
      <c r="Q1027" s="83" t="s">
        <v>139</v>
      </c>
      <c r="R1027" s="83" t="s">
        <v>10</v>
      </c>
      <c r="S1027" s="83" t="s">
        <v>11</v>
      </c>
      <c r="T1027" s="82" t="s">
        <v>144</v>
      </c>
      <c r="U1027" s="82" t="s">
        <v>21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29.25" thickBot="1">
      <c r="N1028" s="3" t="s">
        <v>138</v>
      </c>
      <c r="O1028" s="82">
        <v>65</v>
      </c>
      <c r="P1028" s="85">
        <v>4681.58</v>
      </c>
      <c r="Q1028" s="83" t="s">
        <v>14</v>
      </c>
      <c r="R1028" s="83" t="s">
        <v>141</v>
      </c>
      <c r="S1028" s="83" t="s">
        <v>10</v>
      </c>
      <c r="T1028" s="82" t="s">
        <v>133</v>
      </c>
      <c r="U1028" s="82" t="s">
        <v>21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N814094</v>
      </c>
      <c r="AU1028" s="11">
        <f t="shared" si="360"/>
        <v>65</v>
      </c>
      <c r="AV1028" s="11">
        <f t="shared" si="361"/>
        <v>4681.58</v>
      </c>
      <c r="AW1028" s="11" t="str">
        <f t="shared" si="362"/>
        <v>2020/3</v>
      </c>
      <c r="AX1028" s="11" t="str">
        <f t="shared" si="363"/>
        <v>2020/3 Contribuciones Seg. Social</v>
      </c>
      <c r="AY1028" s="11">
        <f t="shared" ref="AY1028:AY1091" si="365">VLOOKUP(AX1028,AO:AP,2,FALSE)</f>
        <v>122150.86</v>
      </c>
      <c r="AZ1028" s="11">
        <f t="shared" si="364"/>
        <v>3.83262139947275E-2</v>
      </c>
      <c r="BA1028" s="11" t="str">
        <f t="shared" si="346"/>
        <v>N814094 65</v>
      </c>
      <c r="BB1028" s="11">
        <f>IFERROR(IF(AW1028="","",VLOOKUP(AW1028,SUSS!R:S,2,FALSE)),AY1028*SUSS!$M$2)</f>
        <v>14658.1032</v>
      </c>
      <c r="BC1028" s="11">
        <f t="shared" si="345"/>
        <v>561.78959999999995</v>
      </c>
    </row>
    <row r="1029" spans="14:55" ht="15.75" thickBot="1">
      <c r="N1029" s="3" t="s">
        <v>138</v>
      </c>
      <c r="O1029" s="82">
        <v>66</v>
      </c>
      <c r="P1029" s="86">
        <v>162.93</v>
      </c>
      <c r="Q1029" s="83" t="s">
        <v>37</v>
      </c>
      <c r="R1029" s="83" t="s">
        <v>10</v>
      </c>
      <c r="S1029" s="83" t="s">
        <v>10</v>
      </c>
      <c r="T1029" s="82" t="s">
        <v>142</v>
      </c>
      <c r="U1029" s="82" t="s">
        <v>21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138</v>
      </c>
      <c r="O1030" s="82">
        <v>66</v>
      </c>
      <c r="P1030" s="85">
        <v>4842.95</v>
      </c>
      <c r="Q1030" s="83" t="s">
        <v>139</v>
      </c>
      <c r="R1030" s="83" t="s">
        <v>10</v>
      </c>
      <c r="S1030" s="83" t="s">
        <v>11</v>
      </c>
      <c r="T1030" s="82" t="s">
        <v>144</v>
      </c>
      <c r="U1030" s="82" t="s">
        <v>21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138</v>
      </c>
      <c r="O1031" s="82">
        <v>66</v>
      </c>
      <c r="P1031" s="85">
        <v>8195.15</v>
      </c>
      <c r="Q1031" s="83" t="s">
        <v>139</v>
      </c>
      <c r="R1031" s="83" t="s">
        <v>10</v>
      </c>
      <c r="S1031" s="83" t="s">
        <v>10</v>
      </c>
      <c r="T1031" s="82" t="s">
        <v>143</v>
      </c>
      <c r="U1031" s="82" t="s">
        <v>21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29.25" thickBot="1">
      <c r="N1032" s="3" t="s">
        <v>138</v>
      </c>
      <c r="O1032" s="82">
        <v>66</v>
      </c>
      <c r="P1032" s="85">
        <v>4681.58</v>
      </c>
      <c r="Q1032" s="83" t="s">
        <v>14</v>
      </c>
      <c r="R1032" s="83" t="s">
        <v>141</v>
      </c>
      <c r="S1032" s="83" t="s">
        <v>10</v>
      </c>
      <c r="T1032" s="82" t="s">
        <v>133</v>
      </c>
      <c r="U1032" s="82" t="s">
        <v>21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>N814094</v>
      </c>
      <c r="AU1032" s="11">
        <f t="shared" si="360"/>
        <v>66</v>
      </c>
      <c r="AV1032" s="11">
        <f t="shared" si="361"/>
        <v>4681.58</v>
      </c>
      <c r="AW1032" s="11" t="str">
        <f t="shared" si="362"/>
        <v>2020/3</v>
      </c>
      <c r="AX1032" s="11" t="str">
        <f t="shared" si="363"/>
        <v>2020/3 Contribuciones Seg. Social</v>
      </c>
      <c r="AY1032" s="11">
        <f t="shared" si="365"/>
        <v>122150.86</v>
      </c>
      <c r="AZ1032" s="11">
        <f t="shared" si="364"/>
        <v>3.83262139947275E-2</v>
      </c>
      <c r="BA1032" s="11" t="str">
        <f t="shared" ref="BA1032:BA1095" si="367">AT1032&amp;" "&amp;AU1032</f>
        <v>N814094 66</v>
      </c>
      <c r="BB1032" s="11">
        <f>IFERROR(IF(AW1032="","",VLOOKUP(AW1032,SUSS!R:S,2,FALSE)),AY1032*SUSS!$M$2)</f>
        <v>14658.1032</v>
      </c>
      <c r="BC1032" s="11">
        <f t="shared" si="366"/>
        <v>561.78959999999995</v>
      </c>
    </row>
    <row r="1033" spans="14:55" ht="15.75" thickBot="1">
      <c r="N1033" s="3" t="s">
        <v>138</v>
      </c>
      <c r="O1033" s="82">
        <v>67</v>
      </c>
      <c r="P1033" s="86">
        <v>162.93</v>
      </c>
      <c r="Q1033" s="83" t="s">
        <v>37</v>
      </c>
      <c r="R1033" s="83" t="s">
        <v>10</v>
      </c>
      <c r="S1033" s="83" t="s">
        <v>10</v>
      </c>
      <c r="T1033" s="82" t="s">
        <v>142</v>
      </c>
      <c r="U1033" s="82" t="s">
        <v>21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138</v>
      </c>
      <c r="O1034" s="82">
        <v>67</v>
      </c>
      <c r="P1034" s="85">
        <v>13038.1</v>
      </c>
      <c r="Q1034" s="83" t="s">
        <v>139</v>
      </c>
      <c r="R1034" s="83" t="s">
        <v>10</v>
      </c>
      <c r="S1034" s="83" t="s">
        <v>10</v>
      </c>
      <c r="T1034" s="82" t="s">
        <v>143</v>
      </c>
      <c r="U1034" s="82" t="s">
        <v>21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29.25" thickBot="1">
      <c r="N1035" s="3" t="s">
        <v>138</v>
      </c>
      <c r="O1035" s="82">
        <v>67</v>
      </c>
      <c r="P1035" s="85">
        <v>4681.58</v>
      </c>
      <c r="Q1035" s="83" t="s">
        <v>14</v>
      </c>
      <c r="R1035" s="83" t="s">
        <v>141</v>
      </c>
      <c r="S1035" s="83" t="s">
        <v>10</v>
      </c>
      <c r="T1035" s="82" t="s">
        <v>133</v>
      </c>
      <c r="U1035" s="82" t="s">
        <v>21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>N814094</v>
      </c>
      <c r="AU1035" s="11">
        <f t="shared" si="360"/>
        <v>67</v>
      </c>
      <c r="AV1035" s="11">
        <f t="shared" si="361"/>
        <v>4681.58</v>
      </c>
      <c r="AW1035" s="11" t="str">
        <f t="shared" si="362"/>
        <v>2020/3</v>
      </c>
      <c r="AX1035" s="11" t="str">
        <f t="shared" si="363"/>
        <v>2020/3 Contribuciones Seg. Social</v>
      </c>
      <c r="AY1035" s="11">
        <f t="shared" si="365"/>
        <v>122150.86</v>
      </c>
      <c r="AZ1035" s="11">
        <f t="shared" si="364"/>
        <v>3.83262139947275E-2</v>
      </c>
      <c r="BA1035" s="11" t="str">
        <f t="shared" si="367"/>
        <v>N814094 67</v>
      </c>
      <c r="BB1035" s="11">
        <f>IFERROR(IF(AW1035="","",VLOOKUP(AW1035,SUSS!R:S,2,FALSE)),AY1035*SUSS!$M$2)</f>
        <v>14658.1032</v>
      </c>
      <c r="BC1035" s="11">
        <f t="shared" si="366"/>
        <v>561.78959999999995</v>
      </c>
    </row>
    <row r="1036" spans="14:55" ht="15.75" thickBot="1">
      <c r="N1036" s="3" t="s">
        <v>138</v>
      </c>
      <c r="O1036" s="82">
        <v>68</v>
      </c>
      <c r="P1036" s="86">
        <v>162.93</v>
      </c>
      <c r="Q1036" s="83" t="s">
        <v>37</v>
      </c>
      <c r="R1036" s="83" t="s">
        <v>10</v>
      </c>
      <c r="S1036" s="83" t="s">
        <v>10</v>
      </c>
      <c r="T1036" s="82" t="s">
        <v>142</v>
      </c>
      <c r="U1036" s="82" t="s">
        <v>21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138</v>
      </c>
      <c r="O1037" s="82">
        <v>68</v>
      </c>
      <c r="P1037" s="85">
        <v>13038.1</v>
      </c>
      <c r="Q1037" s="83" t="s">
        <v>139</v>
      </c>
      <c r="R1037" s="83" t="s">
        <v>10</v>
      </c>
      <c r="S1037" s="83" t="s">
        <v>10</v>
      </c>
      <c r="T1037" s="82" t="s">
        <v>143</v>
      </c>
      <c r="U1037" s="82" t="s">
        <v>21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29.25" thickBot="1">
      <c r="N1038" s="3" t="s">
        <v>138</v>
      </c>
      <c r="O1038" s="82">
        <v>68</v>
      </c>
      <c r="P1038" s="85">
        <v>4681.58</v>
      </c>
      <c r="Q1038" s="83" t="s">
        <v>14</v>
      </c>
      <c r="R1038" s="83" t="s">
        <v>141</v>
      </c>
      <c r="S1038" s="83" t="s">
        <v>10</v>
      </c>
      <c r="T1038" s="82" t="s">
        <v>133</v>
      </c>
      <c r="U1038" s="82" t="s">
        <v>21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>N814094</v>
      </c>
      <c r="AU1038" s="11">
        <f t="shared" si="360"/>
        <v>68</v>
      </c>
      <c r="AV1038" s="11">
        <f t="shared" si="361"/>
        <v>4681.58</v>
      </c>
      <c r="AW1038" s="11" t="str">
        <f t="shared" si="362"/>
        <v>2020/3</v>
      </c>
      <c r="AX1038" s="11" t="str">
        <f t="shared" si="363"/>
        <v>2020/3 Contribuciones Seg. Social</v>
      </c>
      <c r="AY1038" s="11">
        <f t="shared" si="365"/>
        <v>122150.86</v>
      </c>
      <c r="AZ1038" s="11">
        <f t="shared" si="364"/>
        <v>3.83262139947275E-2</v>
      </c>
      <c r="BA1038" s="11" t="str">
        <f t="shared" si="367"/>
        <v>N814094 68</v>
      </c>
      <c r="BB1038" s="11">
        <f>IFERROR(IF(AW1038="","",VLOOKUP(AW1038,SUSS!R:S,2,FALSE)),AY1038*SUSS!$M$2)</f>
        <v>14658.1032</v>
      </c>
      <c r="BC1038" s="11">
        <f t="shared" si="366"/>
        <v>561.78959999999995</v>
      </c>
    </row>
    <row r="1039" spans="14:55" ht="15.75" thickBot="1">
      <c r="N1039" s="3" t="s">
        <v>138</v>
      </c>
      <c r="O1039" s="82">
        <v>69</v>
      </c>
      <c r="P1039" s="86">
        <v>162.93</v>
      </c>
      <c r="Q1039" s="83" t="s">
        <v>37</v>
      </c>
      <c r="R1039" s="83" t="s">
        <v>10</v>
      </c>
      <c r="S1039" s="83" t="s">
        <v>10</v>
      </c>
      <c r="T1039" s="82" t="s">
        <v>142</v>
      </c>
      <c r="U1039" s="82" t="s">
        <v>21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138</v>
      </c>
      <c r="O1040" s="82">
        <v>69</v>
      </c>
      <c r="P1040" s="85">
        <v>13038.1</v>
      </c>
      <c r="Q1040" s="83" t="s">
        <v>139</v>
      </c>
      <c r="R1040" s="83" t="s">
        <v>10</v>
      </c>
      <c r="S1040" s="83" t="s">
        <v>10</v>
      </c>
      <c r="T1040" s="82" t="s">
        <v>143</v>
      </c>
      <c r="U1040" s="82" t="s">
        <v>21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29.25" thickBot="1">
      <c r="N1041" s="3" t="s">
        <v>138</v>
      </c>
      <c r="O1041" s="82">
        <v>69</v>
      </c>
      <c r="P1041" s="85">
        <v>4681.58</v>
      </c>
      <c r="Q1041" s="83" t="s">
        <v>14</v>
      </c>
      <c r="R1041" s="83" t="s">
        <v>141</v>
      </c>
      <c r="S1041" s="83" t="s">
        <v>10</v>
      </c>
      <c r="T1041" s="82" t="s">
        <v>133</v>
      </c>
      <c r="U1041" s="82" t="s">
        <v>21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N814094</v>
      </c>
      <c r="AU1041" s="11">
        <f t="shared" si="360"/>
        <v>69</v>
      </c>
      <c r="AV1041" s="11">
        <f t="shared" si="361"/>
        <v>4681.58</v>
      </c>
      <c r="AW1041" s="11" t="str">
        <f t="shared" si="362"/>
        <v>2020/3</v>
      </c>
      <c r="AX1041" s="11" t="str">
        <f t="shared" si="363"/>
        <v>2020/3 Contribuciones Seg. Social</v>
      </c>
      <c r="AY1041" s="11">
        <f t="shared" si="365"/>
        <v>122150.86</v>
      </c>
      <c r="AZ1041" s="11">
        <f t="shared" si="364"/>
        <v>3.83262139947275E-2</v>
      </c>
      <c r="BA1041" s="11" t="str">
        <f t="shared" si="367"/>
        <v>N814094 69</v>
      </c>
      <c r="BB1041" s="11">
        <f>IFERROR(IF(AW1041="","",VLOOKUP(AW1041,SUSS!R:S,2,FALSE)),AY1041*SUSS!$M$2)</f>
        <v>14658.1032</v>
      </c>
      <c r="BC1041" s="11">
        <f t="shared" si="366"/>
        <v>561.78959999999995</v>
      </c>
    </row>
    <row r="1042" spans="14:55" ht="15.75" thickBot="1">
      <c r="N1042" s="3" t="s">
        <v>138</v>
      </c>
      <c r="O1042" s="82">
        <v>70</v>
      </c>
      <c r="P1042" s="86">
        <v>162.93</v>
      </c>
      <c r="Q1042" s="83" t="s">
        <v>37</v>
      </c>
      <c r="R1042" s="83" t="s">
        <v>10</v>
      </c>
      <c r="S1042" s="83" t="s">
        <v>10</v>
      </c>
      <c r="T1042" s="82" t="s">
        <v>142</v>
      </c>
      <c r="U1042" s="82" t="s">
        <v>21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138</v>
      </c>
      <c r="O1043" s="82">
        <v>70</v>
      </c>
      <c r="P1043" s="85">
        <v>13038.1</v>
      </c>
      <c r="Q1043" s="83" t="s">
        <v>139</v>
      </c>
      <c r="R1043" s="83" t="s">
        <v>10</v>
      </c>
      <c r="S1043" s="83" t="s">
        <v>10</v>
      </c>
      <c r="T1043" s="82" t="s">
        <v>143</v>
      </c>
      <c r="U1043" s="82" t="s">
        <v>21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29.25" thickBot="1">
      <c r="N1044" s="3" t="s">
        <v>138</v>
      </c>
      <c r="O1044" s="82">
        <v>70</v>
      </c>
      <c r="P1044" s="85">
        <v>4681.58</v>
      </c>
      <c r="Q1044" s="83" t="s">
        <v>14</v>
      </c>
      <c r="R1044" s="83" t="s">
        <v>141</v>
      </c>
      <c r="S1044" s="83" t="s">
        <v>10</v>
      </c>
      <c r="T1044" s="82" t="s">
        <v>133</v>
      </c>
      <c r="U1044" s="82" t="s">
        <v>21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N814094</v>
      </c>
      <c r="AU1044" s="11">
        <f t="shared" si="360"/>
        <v>70</v>
      </c>
      <c r="AV1044" s="11">
        <f t="shared" si="361"/>
        <v>4681.58</v>
      </c>
      <c r="AW1044" s="11" t="str">
        <f t="shared" si="362"/>
        <v>2020/3</v>
      </c>
      <c r="AX1044" s="11" t="str">
        <f t="shared" si="363"/>
        <v>2020/3 Contribuciones Seg. Social</v>
      </c>
      <c r="AY1044" s="11">
        <f t="shared" si="365"/>
        <v>122150.86</v>
      </c>
      <c r="AZ1044" s="11">
        <f t="shared" si="364"/>
        <v>3.83262139947275E-2</v>
      </c>
      <c r="BA1044" s="11" t="str">
        <f t="shared" si="367"/>
        <v>N814094 70</v>
      </c>
      <c r="BB1044" s="11">
        <f>IFERROR(IF(AW1044="","",VLOOKUP(AW1044,SUSS!R:S,2,FALSE)),AY1044*SUSS!$M$2)</f>
        <v>14658.1032</v>
      </c>
      <c r="BC1044" s="11">
        <f t="shared" si="366"/>
        <v>561.78959999999995</v>
      </c>
    </row>
    <row r="1045" spans="14:55" ht="15.75" thickBot="1">
      <c r="N1045" s="3" t="s">
        <v>138</v>
      </c>
      <c r="O1045" s="82">
        <v>71</v>
      </c>
      <c r="P1045" s="86">
        <v>162.93</v>
      </c>
      <c r="Q1045" s="83" t="s">
        <v>37</v>
      </c>
      <c r="R1045" s="83" t="s">
        <v>10</v>
      </c>
      <c r="S1045" s="83" t="s">
        <v>10</v>
      </c>
      <c r="T1045" s="82" t="s">
        <v>142</v>
      </c>
      <c r="U1045" s="82" t="s">
        <v>21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138</v>
      </c>
      <c r="O1046" s="82">
        <v>71</v>
      </c>
      <c r="P1046" s="85">
        <v>13038.1</v>
      </c>
      <c r="Q1046" s="83" t="s">
        <v>139</v>
      </c>
      <c r="R1046" s="83" t="s">
        <v>10</v>
      </c>
      <c r="S1046" s="83" t="s">
        <v>10</v>
      </c>
      <c r="T1046" s="82" t="s">
        <v>143</v>
      </c>
      <c r="U1046" s="82" t="s">
        <v>21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29.25" thickBot="1">
      <c r="N1047" s="3" t="s">
        <v>138</v>
      </c>
      <c r="O1047" s="82">
        <v>71</v>
      </c>
      <c r="P1047" s="85">
        <v>4681.58</v>
      </c>
      <c r="Q1047" s="83" t="s">
        <v>14</v>
      </c>
      <c r="R1047" s="83" t="s">
        <v>141</v>
      </c>
      <c r="S1047" s="83" t="s">
        <v>10</v>
      </c>
      <c r="T1047" s="82" t="s">
        <v>133</v>
      </c>
      <c r="U1047" s="82" t="s">
        <v>21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>N814094</v>
      </c>
      <c r="AU1047" s="11">
        <f t="shared" si="360"/>
        <v>71</v>
      </c>
      <c r="AV1047" s="11">
        <f t="shared" si="361"/>
        <v>4681.58</v>
      </c>
      <c r="AW1047" s="11" t="str">
        <f t="shared" si="362"/>
        <v>2020/3</v>
      </c>
      <c r="AX1047" s="11" t="str">
        <f t="shared" si="363"/>
        <v>2020/3 Contribuciones Seg. Social</v>
      </c>
      <c r="AY1047" s="11">
        <f t="shared" si="365"/>
        <v>122150.86</v>
      </c>
      <c r="AZ1047" s="11">
        <f t="shared" si="364"/>
        <v>3.83262139947275E-2</v>
      </c>
      <c r="BA1047" s="11" t="str">
        <f t="shared" si="367"/>
        <v>N814094 71</v>
      </c>
      <c r="BB1047" s="11">
        <f>IFERROR(IF(AW1047="","",VLOOKUP(AW1047,SUSS!R:S,2,FALSE)),AY1047*SUSS!$M$2)</f>
        <v>14658.1032</v>
      </c>
      <c r="BC1047" s="11">
        <f t="shared" si="366"/>
        <v>561.78959999999995</v>
      </c>
    </row>
    <row r="1048" spans="14:55" ht="15.75" thickBot="1">
      <c r="N1048" s="3" t="s">
        <v>138</v>
      </c>
      <c r="O1048" s="82">
        <v>72</v>
      </c>
      <c r="P1048" s="86">
        <v>162.93</v>
      </c>
      <c r="Q1048" s="83" t="s">
        <v>37</v>
      </c>
      <c r="R1048" s="83" t="s">
        <v>10</v>
      </c>
      <c r="S1048" s="83" t="s">
        <v>10</v>
      </c>
      <c r="T1048" s="82" t="s">
        <v>142</v>
      </c>
      <c r="U1048" s="82" t="s">
        <v>21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138</v>
      </c>
      <c r="O1049" s="82">
        <v>72</v>
      </c>
      <c r="P1049" s="85">
        <v>13038.1</v>
      </c>
      <c r="Q1049" s="83" t="s">
        <v>139</v>
      </c>
      <c r="R1049" s="83" t="s">
        <v>10</v>
      </c>
      <c r="S1049" s="83" t="s">
        <v>10</v>
      </c>
      <c r="T1049" s="82" t="s">
        <v>143</v>
      </c>
      <c r="U1049" s="82" t="s">
        <v>21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29.25" thickBot="1">
      <c r="N1050" s="3" t="s">
        <v>138</v>
      </c>
      <c r="O1050" s="82">
        <v>72</v>
      </c>
      <c r="P1050" s="85">
        <v>4681.58</v>
      </c>
      <c r="Q1050" s="83" t="s">
        <v>14</v>
      </c>
      <c r="R1050" s="83" t="s">
        <v>141</v>
      </c>
      <c r="S1050" s="83" t="s">
        <v>10</v>
      </c>
      <c r="T1050" s="82" t="s">
        <v>133</v>
      </c>
      <c r="U1050" s="82" t="s">
        <v>21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>N814094</v>
      </c>
      <c r="AU1050" s="11">
        <f t="shared" si="360"/>
        <v>72</v>
      </c>
      <c r="AV1050" s="11">
        <f t="shared" si="361"/>
        <v>4681.58</v>
      </c>
      <c r="AW1050" s="11" t="str">
        <f t="shared" si="362"/>
        <v>2020/3</v>
      </c>
      <c r="AX1050" s="11" t="str">
        <f t="shared" si="363"/>
        <v>2020/3 Contribuciones Seg. Social</v>
      </c>
      <c r="AY1050" s="11">
        <f t="shared" si="365"/>
        <v>122150.86</v>
      </c>
      <c r="AZ1050" s="11">
        <f t="shared" si="364"/>
        <v>3.83262139947275E-2</v>
      </c>
      <c r="BA1050" s="11" t="str">
        <f t="shared" si="367"/>
        <v>N814094 72</v>
      </c>
      <c r="BB1050" s="11">
        <f>IFERROR(IF(AW1050="","",VLOOKUP(AW1050,SUSS!R:S,2,FALSE)),AY1050*SUSS!$M$2)</f>
        <v>14658.1032</v>
      </c>
      <c r="BC1050" s="11">
        <f t="shared" si="366"/>
        <v>561.78959999999995</v>
      </c>
    </row>
    <row r="1051" spans="14:55" ht="15.75" thickBot="1">
      <c r="N1051" s="3" t="s">
        <v>138</v>
      </c>
      <c r="O1051" s="82">
        <v>73</v>
      </c>
      <c r="P1051" s="86">
        <v>162.93</v>
      </c>
      <c r="Q1051" s="83" t="s">
        <v>37</v>
      </c>
      <c r="R1051" s="83" t="s">
        <v>10</v>
      </c>
      <c r="S1051" s="83" t="s">
        <v>10</v>
      </c>
      <c r="T1051" s="82" t="s">
        <v>142</v>
      </c>
      <c r="U1051" s="82" t="s">
        <v>21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138</v>
      </c>
      <c r="O1052" s="82">
        <v>73</v>
      </c>
      <c r="P1052" s="85">
        <v>13038.1</v>
      </c>
      <c r="Q1052" s="83" t="s">
        <v>139</v>
      </c>
      <c r="R1052" s="83" t="s">
        <v>10</v>
      </c>
      <c r="S1052" s="83" t="s">
        <v>10</v>
      </c>
      <c r="T1052" s="82" t="s">
        <v>143</v>
      </c>
      <c r="U1052" s="82" t="s">
        <v>21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29.25" thickBot="1">
      <c r="N1053" s="3" t="s">
        <v>138</v>
      </c>
      <c r="O1053" s="82">
        <v>73</v>
      </c>
      <c r="P1053" s="85">
        <v>4681.58</v>
      </c>
      <c r="Q1053" s="83" t="s">
        <v>14</v>
      </c>
      <c r="R1053" s="83" t="s">
        <v>141</v>
      </c>
      <c r="S1053" s="83" t="s">
        <v>10</v>
      </c>
      <c r="T1053" s="82" t="s">
        <v>133</v>
      </c>
      <c r="U1053" s="82" t="s">
        <v>21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>N814094</v>
      </c>
      <c r="AU1053" s="11">
        <f t="shared" si="360"/>
        <v>73</v>
      </c>
      <c r="AV1053" s="11">
        <f t="shared" si="361"/>
        <v>4681.58</v>
      </c>
      <c r="AW1053" s="11" t="str">
        <f t="shared" si="362"/>
        <v>2020/3</v>
      </c>
      <c r="AX1053" s="11" t="str">
        <f t="shared" si="363"/>
        <v>2020/3 Contribuciones Seg. Social</v>
      </c>
      <c r="AY1053" s="11">
        <f t="shared" si="365"/>
        <v>122150.86</v>
      </c>
      <c r="AZ1053" s="11">
        <f t="shared" si="364"/>
        <v>3.83262139947275E-2</v>
      </c>
      <c r="BA1053" s="11" t="str">
        <f t="shared" si="367"/>
        <v>N814094 73</v>
      </c>
      <c r="BB1053" s="11">
        <f>IFERROR(IF(AW1053="","",VLOOKUP(AW1053,SUSS!R:S,2,FALSE)),AY1053*SUSS!$M$2)</f>
        <v>14658.1032</v>
      </c>
      <c r="BC1053" s="11">
        <f t="shared" si="366"/>
        <v>561.78959999999995</v>
      </c>
    </row>
    <row r="1054" spans="14:55" ht="15.75" thickBot="1">
      <c r="N1054" s="3" t="s">
        <v>138</v>
      </c>
      <c r="O1054" s="82">
        <v>74</v>
      </c>
      <c r="P1054" s="86">
        <v>162.93</v>
      </c>
      <c r="Q1054" s="83" t="s">
        <v>37</v>
      </c>
      <c r="R1054" s="83" t="s">
        <v>10</v>
      </c>
      <c r="S1054" s="83" t="s">
        <v>10</v>
      </c>
      <c r="T1054" s="82" t="s">
        <v>142</v>
      </c>
      <c r="U1054" s="82" t="s">
        <v>21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138</v>
      </c>
      <c r="O1055" s="82">
        <v>74</v>
      </c>
      <c r="P1055" s="85">
        <v>13038.1</v>
      </c>
      <c r="Q1055" s="83" t="s">
        <v>139</v>
      </c>
      <c r="R1055" s="83" t="s">
        <v>10</v>
      </c>
      <c r="S1055" s="83" t="s">
        <v>10</v>
      </c>
      <c r="T1055" s="82" t="s">
        <v>143</v>
      </c>
      <c r="U1055" s="82" t="s">
        <v>21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29.25" thickBot="1">
      <c r="N1056" s="3" t="s">
        <v>138</v>
      </c>
      <c r="O1056" s="82">
        <v>74</v>
      </c>
      <c r="P1056" s="85">
        <v>4681.58</v>
      </c>
      <c r="Q1056" s="83" t="s">
        <v>14</v>
      </c>
      <c r="R1056" s="83" t="s">
        <v>141</v>
      </c>
      <c r="S1056" s="83" t="s">
        <v>10</v>
      </c>
      <c r="T1056" s="82" t="s">
        <v>133</v>
      </c>
      <c r="U1056" s="82" t="s">
        <v>21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>N814094</v>
      </c>
      <c r="AU1056" s="11">
        <f t="shared" si="381"/>
        <v>74</v>
      </c>
      <c r="AV1056" s="11">
        <f t="shared" si="382"/>
        <v>4681.58</v>
      </c>
      <c r="AW1056" s="11" t="str">
        <f t="shared" si="383"/>
        <v>2020/3</v>
      </c>
      <c r="AX1056" s="11" t="str">
        <f t="shared" si="384"/>
        <v>2020/3 Contribuciones Seg. Social</v>
      </c>
      <c r="AY1056" s="11">
        <f t="shared" si="365"/>
        <v>122150.86</v>
      </c>
      <c r="AZ1056" s="11">
        <f t="shared" si="385"/>
        <v>3.83262139947275E-2</v>
      </c>
      <c r="BA1056" s="11" t="str">
        <f t="shared" si="367"/>
        <v>N814094 74</v>
      </c>
      <c r="BB1056" s="11">
        <f>IFERROR(IF(AW1056="","",VLOOKUP(AW1056,SUSS!R:S,2,FALSE)),AY1056*SUSS!$M$2)</f>
        <v>14658.1032</v>
      </c>
      <c r="BC1056" s="11">
        <f t="shared" si="366"/>
        <v>561.78959999999995</v>
      </c>
    </row>
    <row r="1057" spans="14:55" ht="15.75" thickBot="1">
      <c r="N1057" s="3" t="s">
        <v>138</v>
      </c>
      <c r="O1057" s="82">
        <v>75</v>
      </c>
      <c r="P1057" s="86">
        <v>162.93</v>
      </c>
      <c r="Q1057" s="83" t="s">
        <v>37</v>
      </c>
      <c r="R1057" s="83" t="s">
        <v>10</v>
      </c>
      <c r="S1057" s="83" t="s">
        <v>10</v>
      </c>
      <c r="T1057" s="82" t="s">
        <v>142</v>
      </c>
      <c r="U1057" s="82" t="s">
        <v>21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138</v>
      </c>
      <c r="O1058" s="82">
        <v>75</v>
      </c>
      <c r="P1058" s="85">
        <v>13038.1</v>
      </c>
      <c r="Q1058" s="83" t="s">
        <v>139</v>
      </c>
      <c r="R1058" s="83" t="s">
        <v>10</v>
      </c>
      <c r="S1058" s="83" t="s">
        <v>10</v>
      </c>
      <c r="T1058" s="82" t="s">
        <v>143</v>
      </c>
      <c r="U1058" s="82" t="s">
        <v>21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29.25" thickBot="1">
      <c r="N1059" s="3" t="s">
        <v>138</v>
      </c>
      <c r="O1059" s="82">
        <v>75</v>
      </c>
      <c r="P1059" s="85">
        <v>4681.58</v>
      </c>
      <c r="Q1059" s="83" t="s">
        <v>14</v>
      </c>
      <c r="R1059" s="83" t="s">
        <v>141</v>
      </c>
      <c r="S1059" s="83" t="s">
        <v>10</v>
      </c>
      <c r="T1059" s="82" t="s">
        <v>133</v>
      </c>
      <c r="U1059" s="82" t="s">
        <v>21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N814094</v>
      </c>
      <c r="AU1059" s="11">
        <f t="shared" si="381"/>
        <v>75</v>
      </c>
      <c r="AV1059" s="11">
        <f t="shared" si="382"/>
        <v>4681.58</v>
      </c>
      <c r="AW1059" s="11" t="str">
        <f t="shared" si="383"/>
        <v>2020/3</v>
      </c>
      <c r="AX1059" s="11" t="str">
        <f t="shared" si="384"/>
        <v>2020/3 Contribuciones Seg. Social</v>
      </c>
      <c r="AY1059" s="11">
        <f t="shared" si="365"/>
        <v>122150.86</v>
      </c>
      <c r="AZ1059" s="11">
        <f t="shared" si="385"/>
        <v>3.83262139947275E-2</v>
      </c>
      <c r="BA1059" s="11" t="str">
        <f t="shared" si="367"/>
        <v>N814094 75</v>
      </c>
      <c r="BB1059" s="11">
        <f>IFERROR(IF(AW1059="","",VLOOKUP(AW1059,SUSS!R:S,2,FALSE)),AY1059*SUSS!$M$2)</f>
        <v>14658.1032</v>
      </c>
      <c r="BC1059" s="11">
        <f t="shared" si="366"/>
        <v>561.78959999999995</v>
      </c>
    </row>
    <row r="1060" spans="14:55" ht="15.75" thickBot="1">
      <c r="N1060" s="3" t="s">
        <v>138</v>
      </c>
      <c r="O1060" s="82">
        <v>76</v>
      </c>
      <c r="P1060" s="86">
        <v>162.93</v>
      </c>
      <c r="Q1060" s="83" t="s">
        <v>37</v>
      </c>
      <c r="R1060" s="83" t="s">
        <v>10</v>
      </c>
      <c r="S1060" s="83" t="s">
        <v>10</v>
      </c>
      <c r="T1060" s="82" t="s">
        <v>142</v>
      </c>
      <c r="U1060" s="82" t="s">
        <v>21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138</v>
      </c>
      <c r="O1061" s="82">
        <v>76</v>
      </c>
      <c r="P1061" s="85">
        <v>13038.1</v>
      </c>
      <c r="Q1061" s="83" t="s">
        <v>139</v>
      </c>
      <c r="R1061" s="83" t="s">
        <v>10</v>
      </c>
      <c r="S1061" s="83" t="s">
        <v>10</v>
      </c>
      <c r="T1061" s="82" t="s">
        <v>143</v>
      </c>
      <c r="U1061" s="82" t="s">
        <v>21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29.25" thickBot="1">
      <c r="N1062" s="3" t="s">
        <v>138</v>
      </c>
      <c r="O1062" s="82">
        <v>76</v>
      </c>
      <c r="P1062" s="85">
        <v>4681.58</v>
      </c>
      <c r="Q1062" s="83" t="s">
        <v>14</v>
      </c>
      <c r="R1062" s="83" t="s">
        <v>141</v>
      </c>
      <c r="S1062" s="83" t="s">
        <v>10</v>
      </c>
      <c r="T1062" s="82" t="s">
        <v>133</v>
      </c>
      <c r="U1062" s="82" t="s">
        <v>21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>N814094</v>
      </c>
      <c r="AU1062" s="11">
        <f t="shared" si="381"/>
        <v>76</v>
      </c>
      <c r="AV1062" s="11">
        <f t="shared" si="382"/>
        <v>4681.58</v>
      </c>
      <c r="AW1062" s="11" t="str">
        <f t="shared" si="383"/>
        <v>2020/3</v>
      </c>
      <c r="AX1062" s="11" t="str">
        <f t="shared" si="384"/>
        <v>2020/3 Contribuciones Seg. Social</v>
      </c>
      <c r="AY1062" s="11">
        <f t="shared" si="365"/>
        <v>122150.86</v>
      </c>
      <c r="AZ1062" s="11">
        <f t="shared" si="385"/>
        <v>3.83262139947275E-2</v>
      </c>
      <c r="BA1062" s="11" t="str">
        <f t="shared" si="367"/>
        <v>N814094 76</v>
      </c>
      <c r="BB1062" s="11">
        <f>IFERROR(IF(AW1062="","",VLOOKUP(AW1062,SUSS!R:S,2,FALSE)),AY1062*SUSS!$M$2)</f>
        <v>14658.1032</v>
      </c>
      <c r="BC1062" s="11">
        <f t="shared" si="366"/>
        <v>561.78959999999995</v>
      </c>
    </row>
    <row r="1063" spans="14:55" ht="15.75" thickBot="1">
      <c r="N1063" s="3" t="s">
        <v>138</v>
      </c>
      <c r="O1063" s="82">
        <v>77</v>
      </c>
      <c r="P1063" s="86">
        <v>162.93</v>
      </c>
      <c r="Q1063" s="83" t="s">
        <v>37</v>
      </c>
      <c r="R1063" s="83" t="s">
        <v>10</v>
      </c>
      <c r="S1063" s="83" t="s">
        <v>10</v>
      </c>
      <c r="T1063" s="82" t="s">
        <v>142</v>
      </c>
      <c r="U1063" s="82" t="s">
        <v>21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138</v>
      </c>
      <c r="O1064" s="82">
        <v>77</v>
      </c>
      <c r="P1064" s="85">
        <v>13038.1</v>
      </c>
      <c r="Q1064" s="83" t="s">
        <v>139</v>
      </c>
      <c r="R1064" s="83" t="s">
        <v>10</v>
      </c>
      <c r="S1064" s="83" t="s">
        <v>10</v>
      </c>
      <c r="T1064" s="82" t="s">
        <v>143</v>
      </c>
      <c r="U1064" s="82" t="s">
        <v>21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29.25" thickBot="1">
      <c r="N1065" s="3" t="s">
        <v>138</v>
      </c>
      <c r="O1065" s="82">
        <v>77</v>
      </c>
      <c r="P1065" s="85">
        <v>4681.58</v>
      </c>
      <c r="Q1065" s="83" t="s">
        <v>14</v>
      </c>
      <c r="R1065" s="83" t="s">
        <v>141</v>
      </c>
      <c r="S1065" s="83" t="s">
        <v>10</v>
      </c>
      <c r="T1065" s="82" t="s">
        <v>133</v>
      </c>
      <c r="U1065" s="82" t="s">
        <v>21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N814094</v>
      </c>
      <c r="AU1065" s="11">
        <f t="shared" si="381"/>
        <v>77</v>
      </c>
      <c r="AV1065" s="11">
        <f t="shared" si="382"/>
        <v>4681.58</v>
      </c>
      <c r="AW1065" s="11" t="str">
        <f t="shared" si="383"/>
        <v>2020/3</v>
      </c>
      <c r="AX1065" s="11" t="str">
        <f t="shared" si="384"/>
        <v>2020/3 Contribuciones Seg. Social</v>
      </c>
      <c r="AY1065" s="11">
        <f t="shared" si="365"/>
        <v>122150.86</v>
      </c>
      <c r="AZ1065" s="11">
        <f t="shared" si="385"/>
        <v>3.83262139947275E-2</v>
      </c>
      <c r="BA1065" s="11" t="str">
        <f t="shared" si="367"/>
        <v>N814094 77</v>
      </c>
      <c r="BB1065" s="11">
        <f>IFERROR(IF(AW1065="","",VLOOKUP(AW1065,SUSS!R:S,2,FALSE)),AY1065*SUSS!$M$2)</f>
        <v>14658.1032</v>
      </c>
      <c r="BC1065" s="11">
        <f t="shared" si="366"/>
        <v>561.78959999999995</v>
      </c>
    </row>
    <row r="1066" spans="14:55" ht="15.75" thickBot="1">
      <c r="N1066" s="3" t="s">
        <v>138</v>
      </c>
      <c r="O1066" s="82">
        <v>78</v>
      </c>
      <c r="P1066" s="86">
        <v>162.93</v>
      </c>
      <c r="Q1066" s="83" t="s">
        <v>37</v>
      </c>
      <c r="R1066" s="83" t="s">
        <v>10</v>
      </c>
      <c r="S1066" s="83" t="s">
        <v>10</v>
      </c>
      <c r="T1066" s="82" t="s">
        <v>142</v>
      </c>
      <c r="U1066" s="82" t="s">
        <v>21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138</v>
      </c>
      <c r="O1067" s="82">
        <v>78</v>
      </c>
      <c r="P1067" s="85">
        <v>13038.1</v>
      </c>
      <c r="Q1067" s="83" t="s">
        <v>139</v>
      </c>
      <c r="R1067" s="83" t="s">
        <v>10</v>
      </c>
      <c r="S1067" s="83" t="s">
        <v>10</v>
      </c>
      <c r="T1067" s="82" t="s">
        <v>143</v>
      </c>
      <c r="U1067" s="82" t="s">
        <v>21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29.25" thickBot="1">
      <c r="N1068" s="3" t="s">
        <v>138</v>
      </c>
      <c r="O1068" s="82">
        <v>78</v>
      </c>
      <c r="P1068" s="85">
        <v>4681.58</v>
      </c>
      <c r="Q1068" s="83" t="s">
        <v>14</v>
      </c>
      <c r="R1068" s="83" t="s">
        <v>141</v>
      </c>
      <c r="S1068" s="83" t="s">
        <v>10</v>
      </c>
      <c r="T1068" s="82" t="s">
        <v>133</v>
      </c>
      <c r="U1068" s="82" t="s">
        <v>21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>N814094</v>
      </c>
      <c r="AU1068" s="11">
        <f t="shared" si="381"/>
        <v>78</v>
      </c>
      <c r="AV1068" s="11">
        <f t="shared" si="382"/>
        <v>4681.58</v>
      </c>
      <c r="AW1068" s="11" t="str">
        <f t="shared" si="383"/>
        <v>2020/3</v>
      </c>
      <c r="AX1068" s="11" t="str">
        <f t="shared" si="384"/>
        <v>2020/3 Contribuciones Seg. Social</v>
      </c>
      <c r="AY1068" s="11">
        <f t="shared" si="365"/>
        <v>122150.86</v>
      </c>
      <c r="AZ1068" s="11">
        <f t="shared" si="385"/>
        <v>3.83262139947275E-2</v>
      </c>
      <c r="BA1068" s="11" t="str">
        <f t="shared" si="367"/>
        <v>N814094 78</v>
      </c>
      <c r="BB1068" s="11">
        <f>IFERROR(IF(AW1068="","",VLOOKUP(AW1068,SUSS!R:S,2,FALSE)),AY1068*SUSS!$M$2)</f>
        <v>14658.1032</v>
      </c>
      <c r="BC1068" s="11">
        <f t="shared" si="366"/>
        <v>561.78959999999995</v>
      </c>
    </row>
    <row r="1069" spans="14:55" ht="15.75" thickBot="1">
      <c r="N1069" s="3" t="s">
        <v>138</v>
      </c>
      <c r="O1069" s="82">
        <v>79</v>
      </c>
      <c r="P1069" s="86">
        <v>162.93</v>
      </c>
      <c r="Q1069" s="83" t="s">
        <v>37</v>
      </c>
      <c r="R1069" s="83" t="s">
        <v>10</v>
      </c>
      <c r="S1069" s="83" t="s">
        <v>10</v>
      </c>
      <c r="T1069" s="82" t="s">
        <v>142</v>
      </c>
      <c r="U1069" s="82" t="s">
        <v>21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138</v>
      </c>
      <c r="O1070" s="82">
        <v>79</v>
      </c>
      <c r="P1070" s="85">
        <v>13038.1</v>
      </c>
      <c r="Q1070" s="83" t="s">
        <v>139</v>
      </c>
      <c r="R1070" s="83" t="s">
        <v>10</v>
      </c>
      <c r="S1070" s="83" t="s">
        <v>10</v>
      </c>
      <c r="T1070" s="82" t="s">
        <v>143</v>
      </c>
      <c r="U1070" s="82" t="s">
        <v>21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29.25" thickBot="1">
      <c r="N1071" s="3" t="s">
        <v>138</v>
      </c>
      <c r="O1071" s="82">
        <v>79</v>
      </c>
      <c r="P1071" s="85">
        <v>1299.78</v>
      </c>
      <c r="Q1071" s="83" t="s">
        <v>14</v>
      </c>
      <c r="R1071" s="83" t="s">
        <v>141</v>
      </c>
      <c r="S1071" s="83" t="s">
        <v>10</v>
      </c>
      <c r="T1071" s="82" t="s">
        <v>133</v>
      </c>
      <c r="U1071" s="82" t="s">
        <v>21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>N814094</v>
      </c>
      <c r="AU1071" s="11">
        <f t="shared" si="381"/>
        <v>79</v>
      </c>
      <c r="AV1071" s="11">
        <f t="shared" si="382"/>
        <v>1299.78</v>
      </c>
      <c r="AW1071" s="11" t="str">
        <f t="shared" si="383"/>
        <v>2020/3</v>
      </c>
      <c r="AX1071" s="11" t="str">
        <f t="shared" si="384"/>
        <v>2020/3 Contribuciones Seg. Social</v>
      </c>
      <c r="AY1071" s="11">
        <f t="shared" si="365"/>
        <v>122150.86</v>
      </c>
      <c r="AZ1071" s="11">
        <f t="shared" si="385"/>
        <v>1.0640776495556396E-2</v>
      </c>
      <c r="BA1071" s="11" t="str">
        <f t="shared" si="367"/>
        <v>N814094 79</v>
      </c>
      <c r="BB1071" s="11">
        <f>IFERROR(IF(AW1071="","",VLOOKUP(AW1071,SUSS!R:S,2,FALSE)),AY1071*SUSS!$M$2)</f>
        <v>14658.1032</v>
      </c>
      <c r="BC1071" s="11">
        <f t="shared" si="366"/>
        <v>155.97359999999998</v>
      </c>
    </row>
    <row r="1072" spans="14:55" ht="29.25" thickBot="1">
      <c r="N1072" s="3" t="s">
        <v>138</v>
      </c>
      <c r="O1072" s="82">
        <v>79</v>
      </c>
      <c r="P1072" s="85">
        <v>3381.8</v>
      </c>
      <c r="Q1072" s="83" t="s">
        <v>14</v>
      </c>
      <c r="R1072" s="83" t="s">
        <v>141</v>
      </c>
      <c r="S1072" s="83" t="s">
        <v>11</v>
      </c>
      <c r="T1072" s="82" t="s">
        <v>133</v>
      </c>
      <c r="U1072" s="82" t="s">
        <v>21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>N814094</v>
      </c>
      <c r="AU1072" s="11">
        <f t="shared" si="381"/>
        <v>79</v>
      </c>
      <c r="AV1072" s="11">
        <f t="shared" si="382"/>
        <v>3381.8</v>
      </c>
      <c r="AW1072" s="11" t="str">
        <f t="shared" si="383"/>
        <v>2020/3</v>
      </c>
      <c r="AX1072" s="11" t="str">
        <f t="shared" si="384"/>
        <v>2020/3 Contribuciones Seg. Social</v>
      </c>
      <c r="AY1072" s="11">
        <f t="shared" si="365"/>
        <v>122150.86</v>
      </c>
      <c r="AZ1072" s="11">
        <f t="shared" si="385"/>
        <v>2.7685437499171107E-2</v>
      </c>
      <c r="BA1072" s="11" t="str">
        <f t="shared" si="367"/>
        <v>N814094 79</v>
      </c>
      <c r="BB1072" s="11">
        <f>IFERROR(IF(AW1072="","",VLOOKUP(AW1072,SUSS!R:S,2,FALSE)),AY1072*SUSS!$M$2)</f>
        <v>14658.1032</v>
      </c>
      <c r="BC1072" s="11">
        <f t="shared" si="366"/>
        <v>405.81599999999997</v>
      </c>
    </row>
    <row r="1073" spans="14:55" ht="15.75" thickBot="1">
      <c r="N1073" s="3" t="s">
        <v>138</v>
      </c>
      <c r="O1073" s="82">
        <v>80</v>
      </c>
      <c r="P1073" s="86">
        <v>162.93</v>
      </c>
      <c r="Q1073" s="83" t="s">
        <v>37</v>
      </c>
      <c r="R1073" s="83" t="s">
        <v>10</v>
      </c>
      <c r="S1073" s="83" t="s">
        <v>10</v>
      </c>
      <c r="T1073" s="82" t="s">
        <v>142</v>
      </c>
      <c r="U1073" s="82" t="s">
        <v>21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138</v>
      </c>
      <c r="O1074" s="82">
        <v>80</v>
      </c>
      <c r="P1074" s="85">
        <v>13038.1</v>
      </c>
      <c r="Q1074" s="83" t="s">
        <v>139</v>
      </c>
      <c r="R1074" s="83" t="s">
        <v>10</v>
      </c>
      <c r="S1074" s="83" t="s">
        <v>10</v>
      </c>
      <c r="T1074" s="82" t="s">
        <v>143</v>
      </c>
      <c r="U1074" s="82" t="s">
        <v>21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29.25" thickBot="1">
      <c r="N1075" s="3" t="s">
        <v>138</v>
      </c>
      <c r="O1075" s="82">
        <v>80</v>
      </c>
      <c r="P1075" s="85">
        <v>4681.58</v>
      </c>
      <c r="Q1075" s="83" t="s">
        <v>14</v>
      </c>
      <c r="R1075" s="83" t="s">
        <v>141</v>
      </c>
      <c r="S1075" s="83" t="s">
        <v>11</v>
      </c>
      <c r="T1075" s="82" t="s">
        <v>133</v>
      </c>
      <c r="U1075" s="82" t="s">
        <v>21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>N814094</v>
      </c>
      <c r="AU1075" s="11">
        <f t="shared" si="381"/>
        <v>80</v>
      </c>
      <c r="AV1075" s="11">
        <f t="shared" si="382"/>
        <v>4681.58</v>
      </c>
      <c r="AW1075" s="11" t="str">
        <f t="shared" si="383"/>
        <v>2020/3</v>
      </c>
      <c r="AX1075" s="11" t="str">
        <f t="shared" si="384"/>
        <v>2020/3 Contribuciones Seg. Social</v>
      </c>
      <c r="AY1075" s="11">
        <f t="shared" si="365"/>
        <v>122150.86</v>
      </c>
      <c r="AZ1075" s="11">
        <f t="shared" si="385"/>
        <v>3.83262139947275E-2</v>
      </c>
      <c r="BA1075" s="11" t="str">
        <f t="shared" si="367"/>
        <v>N814094 80</v>
      </c>
      <c r="BB1075" s="11">
        <f>IFERROR(IF(AW1075="","",VLOOKUP(AW1075,SUSS!R:S,2,FALSE)),AY1075*SUSS!$M$2)</f>
        <v>14658.1032</v>
      </c>
      <c r="BC1075" s="11">
        <f t="shared" si="366"/>
        <v>561.78959999999995</v>
      </c>
    </row>
    <row r="1076" spans="14:55" ht="15.75" thickBot="1">
      <c r="N1076" s="3" t="s">
        <v>138</v>
      </c>
      <c r="O1076" s="82">
        <v>81</v>
      </c>
      <c r="P1076" s="86">
        <v>162.93</v>
      </c>
      <c r="Q1076" s="83" t="s">
        <v>37</v>
      </c>
      <c r="R1076" s="83" t="s">
        <v>10</v>
      </c>
      <c r="S1076" s="83" t="s">
        <v>10</v>
      </c>
      <c r="T1076" s="82" t="s">
        <v>142</v>
      </c>
      <c r="U1076" s="82" t="s">
        <v>21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138</v>
      </c>
      <c r="O1077" s="82">
        <v>81</v>
      </c>
      <c r="P1077" s="85">
        <v>13038.1</v>
      </c>
      <c r="Q1077" s="83" t="s">
        <v>139</v>
      </c>
      <c r="R1077" s="83" t="s">
        <v>10</v>
      </c>
      <c r="S1077" s="83" t="s">
        <v>10</v>
      </c>
      <c r="T1077" s="82" t="s">
        <v>143</v>
      </c>
      <c r="U1077" s="82" t="s">
        <v>21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29.25" thickBot="1">
      <c r="N1078" s="3" t="s">
        <v>138</v>
      </c>
      <c r="O1078" s="82">
        <v>81</v>
      </c>
      <c r="P1078" s="85">
        <v>3995.09</v>
      </c>
      <c r="Q1078" s="83" t="s">
        <v>14</v>
      </c>
      <c r="R1078" s="83" t="s">
        <v>141</v>
      </c>
      <c r="S1078" s="83" t="s">
        <v>11</v>
      </c>
      <c r="T1078" s="82" t="s">
        <v>133</v>
      </c>
      <c r="U1078" s="82" t="s">
        <v>21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>N814094</v>
      </c>
      <c r="AU1078" s="11">
        <f t="shared" si="381"/>
        <v>81</v>
      </c>
      <c r="AV1078" s="11">
        <f t="shared" si="382"/>
        <v>3995.09</v>
      </c>
      <c r="AW1078" s="11" t="str">
        <f t="shared" si="383"/>
        <v>2020/3</v>
      </c>
      <c r="AX1078" s="11" t="str">
        <f t="shared" si="384"/>
        <v>2020/3 Contribuciones Seg. Social</v>
      </c>
      <c r="AY1078" s="11">
        <f t="shared" si="365"/>
        <v>122150.86</v>
      </c>
      <c r="AZ1078" s="11">
        <f t="shared" si="385"/>
        <v>3.2706196256006716E-2</v>
      </c>
      <c r="BA1078" s="11" t="str">
        <f t="shared" si="367"/>
        <v>N814094 81</v>
      </c>
      <c r="BB1078" s="11">
        <f>IFERROR(IF(AW1078="","",VLOOKUP(AW1078,SUSS!R:S,2,FALSE)),AY1078*SUSS!$M$2)</f>
        <v>14658.1032</v>
      </c>
      <c r="BC1078" s="11">
        <f t="shared" si="366"/>
        <v>479.41080000000005</v>
      </c>
    </row>
    <row r="1079" spans="14:55" ht="15.75" thickBot="1">
      <c r="N1079" s="3" t="s">
        <v>138</v>
      </c>
      <c r="O1079" s="82">
        <v>81</v>
      </c>
      <c r="P1079" s="86">
        <v>686.49</v>
      </c>
      <c r="Q1079" s="83" t="s">
        <v>14</v>
      </c>
      <c r="R1079" s="83" t="s">
        <v>10</v>
      </c>
      <c r="S1079" s="83" t="s">
        <v>10</v>
      </c>
      <c r="T1079" s="82" t="s">
        <v>145</v>
      </c>
      <c r="U1079" s="82" t="s">
        <v>21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>N814094</v>
      </c>
      <c r="AU1079" s="11">
        <f t="shared" si="381"/>
        <v>81</v>
      </c>
      <c r="AV1079" s="11">
        <f t="shared" si="382"/>
        <v>686.49</v>
      </c>
      <c r="AW1079" s="11" t="str">
        <f t="shared" si="383"/>
        <v>2020/5</v>
      </c>
      <c r="AX1079" s="11" t="str">
        <f t="shared" si="384"/>
        <v>2020/5 Contribuciones Seg. Social</v>
      </c>
      <c r="AY1079" s="11">
        <f t="shared" si="365"/>
        <v>60986.32</v>
      </c>
      <c r="AZ1079" s="11">
        <f t="shared" si="385"/>
        <v>1.1256458825520215E-2</v>
      </c>
      <c r="BA1079" s="11" t="str">
        <f t="shared" si="367"/>
        <v>N814094 81</v>
      </c>
      <c r="BB1079" s="11">
        <f>IFERROR(IF(AW1079="","",VLOOKUP(AW1079,SUSS!R:S,2,FALSE)),AY1079*SUSS!$M$2)</f>
        <v>7318.3584000000001</v>
      </c>
      <c r="BC1079" s="11">
        <f t="shared" si="366"/>
        <v>82.378799999999998</v>
      </c>
    </row>
    <row r="1080" spans="14:55" ht="15.75" thickBot="1">
      <c r="N1080" s="3" t="s">
        <v>138</v>
      </c>
      <c r="O1080" s="82">
        <v>82</v>
      </c>
      <c r="P1080" s="86">
        <v>162.93</v>
      </c>
      <c r="Q1080" s="83" t="s">
        <v>37</v>
      </c>
      <c r="R1080" s="83" t="s">
        <v>10</v>
      </c>
      <c r="S1080" s="83" t="s">
        <v>10</v>
      </c>
      <c r="T1080" s="82" t="s">
        <v>142</v>
      </c>
      <c r="U1080" s="82" t="s">
        <v>21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138</v>
      </c>
      <c r="O1081" s="82">
        <v>82</v>
      </c>
      <c r="P1081" s="85">
        <v>13038.1</v>
      </c>
      <c r="Q1081" s="83" t="s">
        <v>139</v>
      </c>
      <c r="R1081" s="83" t="s">
        <v>10</v>
      </c>
      <c r="S1081" s="83" t="s">
        <v>10</v>
      </c>
      <c r="T1081" s="82" t="s">
        <v>143</v>
      </c>
      <c r="U1081" s="82" t="s">
        <v>21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138</v>
      </c>
      <c r="O1082" s="82">
        <v>82</v>
      </c>
      <c r="P1082" s="85">
        <v>4681.58</v>
      </c>
      <c r="Q1082" s="83" t="s">
        <v>14</v>
      </c>
      <c r="R1082" s="83" t="s">
        <v>10</v>
      </c>
      <c r="S1082" s="83" t="s">
        <v>10</v>
      </c>
      <c r="T1082" s="82" t="s">
        <v>145</v>
      </c>
      <c r="U1082" s="82" t="s">
        <v>21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N814094</v>
      </c>
      <c r="AU1082" s="11">
        <f t="shared" si="381"/>
        <v>82</v>
      </c>
      <c r="AV1082" s="11">
        <f t="shared" si="382"/>
        <v>4681.58</v>
      </c>
      <c r="AW1082" s="11" t="str">
        <f t="shared" si="383"/>
        <v>2020/5</v>
      </c>
      <c r="AX1082" s="11" t="str">
        <f t="shared" si="384"/>
        <v>2020/5 Contribuciones Seg. Social</v>
      </c>
      <c r="AY1082" s="11">
        <f t="shared" si="365"/>
        <v>60986.32</v>
      </c>
      <c r="AZ1082" s="11">
        <f t="shared" si="385"/>
        <v>7.676442848166605E-2</v>
      </c>
      <c r="BA1082" s="11" t="str">
        <f t="shared" si="367"/>
        <v>N814094 82</v>
      </c>
      <c r="BB1082" s="11">
        <f>IFERROR(IF(AW1082="","",VLOOKUP(AW1082,SUSS!R:S,2,FALSE)),AY1082*SUSS!$M$2)</f>
        <v>7318.3584000000001</v>
      </c>
      <c r="BC1082" s="11">
        <f t="shared" si="366"/>
        <v>561.78959999999995</v>
      </c>
    </row>
    <row r="1083" spans="14:55" ht="15.75" thickBot="1">
      <c r="N1083" s="3" t="s">
        <v>138</v>
      </c>
      <c r="O1083" s="82">
        <v>83</v>
      </c>
      <c r="P1083" s="86">
        <v>162.93</v>
      </c>
      <c r="Q1083" s="83" t="s">
        <v>37</v>
      </c>
      <c r="R1083" s="83" t="s">
        <v>10</v>
      </c>
      <c r="S1083" s="83" t="s">
        <v>10</v>
      </c>
      <c r="T1083" s="82" t="s">
        <v>142</v>
      </c>
      <c r="U1083" s="82" t="s">
        <v>21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138</v>
      </c>
      <c r="O1084" s="82">
        <v>83</v>
      </c>
      <c r="P1084" s="85">
        <v>13038.1</v>
      </c>
      <c r="Q1084" s="83" t="s">
        <v>139</v>
      </c>
      <c r="R1084" s="83" t="s">
        <v>10</v>
      </c>
      <c r="S1084" s="83" t="s">
        <v>10</v>
      </c>
      <c r="T1084" s="82" t="s">
        <v>143</v>
      </c>
      <c r="U1084" s="82" t="s">
        <v>21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138</v>
      </c>
      <c r="O1085" s="82">
        <v>83</v>
      </c>
      <c r="P1085" s="85">
        <v>4681.58</v>
      </c>
      <c r="Q1085" s="83" t="s">
        <v>14</v>
      </c>
      <c r="R1085" s="83" t="s">
        <v>10</v>
      </c>
      <c r="S1085" s="83" t="s">
        <v>10</v>
      </c>
      <c r="T1085" s="82" t="s">
        <v>145</v>
      </c>
      <c r="U1085" s="82" t="s">
        <v>21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N814094</v>
      </c>
      <c r="AU1085" s="11">
        <f t="shared" si="381"/>
        <v>83</v>
      </c>
      <c r="AV1085" s="11">
        <f t="shared" si="382"/>
        <v>4681.58</v>
      </c>
      <c r="AW1085" s="11" t="str">
        <f t="shared" si="383"/>
        <v>2020/5</v>
      </c>
      <c r="AX1085" s="11" t="str">
        <f t="shared" si="384"/>
        <v>2020/5 Contribuciones Seg. Social</v>
      </c>
      <c r="AY1085" s="11">
        <f t="shared" si="365"/>
        <v>60986.32</v>
      </c>
      <c r="AZ1085" s="11">
        <f t="shared" si="385"/>
        <v>7.676442848166605E-2</v>
      </c>
      <c r="BA1085" s="11" t="str">
        <f t="shared" si="367"/>
        <v>N814094 83</v>
      </c>
      <c r="BB1085" s="11">
        <f>IFERROR(IF(AW1085="","",VLOOKUP(AW1085,SUSS!R:S,2,FALSE)),AY1085*SUSS!$M$2)</f>
        <v>7318.3584000000001</v>
      </c>
      <c r="BC1085" s="11">
        <f t="shared" si="366"/>
        <v>561.78959999999995</v>
      </c>
    </row>
    <row r="1086" spans="14:55" ht="15.75" thickBot="1">
      <c r="N1086" s="3" t="s">
        <v>138</v>
      </c>
      <c r="O1086" s="82">
        <v>84</v>
      </c>
      <c r="P1086" s="86">
        <v>162.93</v>
      </c>
      <c r="Q1086" s="83" t="s">
        <v>37</v>
      </c>
      <c r="R1086" s="83" t="s">
        <v>10</v>
      </c>
      <c r="S1086" s="83" t="s">
        <v>10</v>
      </c>
      <c r="T1086" s="82" t="s">
        <v>142</v>
      </c>
      <c r="U1086" s="82" t="s">
        <v>21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138</v>
      </c>
      <c r="O1087" s="82">
        <v>84</v>
      </c>
      <c r="P1087" s="85">
        <v>13038.1</v>
      </c>
      <c r="Q1087" s="83" t="s">
        <v>139</v>
      </c>
      <c r="R1087" s="83" t="s">
        <v>10</v>
      </c>
      <c r="S1087" s="83" t="s">
        <v>10</v>
      </c>
      <c r="T1087" s="82" t="s">
        <v>143</v>
      </c>
      <c r="U1087" s="82" t="s">
        <v>21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138</v>
      </c>
      <c r="O1088" s="82">
        <v>84</v>
      </c>
      <c r="P1088" s="85">
        <v>4681.58</v>
      </c>
      <c r="Q1088" s="83" t="s">
        <v>14</v>
      </c>
      <c r="R1088" s="83" t="s">
        <v>10</v>
      </c>
      <c r="S1088" s="83" t="s">
        <v>10</v>
      </c>
      <c r="T1088" s="82" t="s">
        <v>145</v>
      </c>
      <c r="U1088" s="82" t="s">
        <v>21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>N814094</v>
      </c>
      <c r="AU1088" s="11">
        <f t="shared" si="381"/>
        <v>84</v>
      </c>
      <c r="AV1088" s="11">
        <f t="shared" si="382"/>
        <v>4681.58</v>
      </c>
      <c r="AW1088" s="11" t="str">
        <f t="shared" si="383"/>
        <v>2020/5</v>
      </c>
      <c r="AX1088" s="11" t="str">
        <f t="shared" si="384"/>
        <v>2020/5 Contribuciones Seg. Social</v>
      </c>
      <c r="AY1088" s="11">
        <f t="shared" si="365"/>
        <v>60986.32</v>
      </c>
      <c r="AZ1088" s="11">
        <f t="shared" si="385"/>
        <v>7.676442848166605E-2</v>
      </c>
      <c r="BA1088" s="11" t="str">
        <f t="shared" si="367"/>
        <v>N814094 84</v>
      </c>
      <c r="BB1088" s="11">
        <f>IFERROR(IF(AW1088="","",VLOOKUP(AW1088,SUSS!R:S,2,FALSE)),AY1088*SUSS!$M$2)</f>
        <v>7318.3584000000001</v>
      </c>
      <c r="BC1088" s="11">
        <f t="shared" si="366"/>
        <v>561.78959999999995</v>
      </c>
    </row>
    <row r="1089" spans="14:55" ht="15.75" thickBot="1">
      <c r="N1089" s="3" t="s">
        <v>138</v>
      </c>
      <c r="O1089" s="82">
        <v>85</v>
      </c>
      <c r="P1089" s="86">
        <v>162.93</v>
      </c>
      <c r="Q1089" s="83" t="s">
        <v>37</v>
      </c>
      <c r="R1089" s="83" t="s">
        <v>10</v>
      </c>
      <c r="S1089" s="83" t="s">
        <v>10</v>
      </c>
      <c r="T1089" s="82" t="s">
        <v>142</v>
      </c>
      <c r="U1089" s="82" t="s">
        <v>21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138</v>
      </c>
      <c r="O1090" s="82">
        <v>85</v>
      </c>
      <c r="P1090" s="85">
        <v>13038.1</v>
      </c>
      <c r="Q1090" s="83" t="s">
        <v>139</v>
      </c>
      <c r="R1090" s="83" t="s">
        <v>10</v>
      </c>
      <c r="S1090" s="83" t="s">
        <v>10</v>
      </c>
      <c r="T1090" s="82" t="s">
        <v>143</v>
      </c>
      <c r="U1090" s="82" t="s">
        <v>21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138</v>
      </c>
      <c r="O1091" s="82">
        <v>85</v>
      </c>
      <c r="P1091" s="85">
        <v>4681.58</v>
      </c>
      <c r="Q1091" s="83" t="s">
        <v>14</v>
      </c>
      <c r="R1091" s="83" t="s">
        <v>10</v>
      </c>
      <c r="S1091" s="83" t="s">
        <v>10</v>
      </c>
      <c r="T1091" s="82" t="s">
        <v>145</v>
      </c>
      <c r="U1091" s="82" t="s">
        <v>21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N814094</v>
      </c>
      <c r="AU1091" s="11">
        <f t="shared" si="381"/>
        <v>85</v>
      </c>
      <c r="AV1091" s="11">
        <f t="shared" si="382"/>
        <v>4681.58</v>
      </c>
      <c r="AW1091" s="11" t="str">
        <f t="shared" si="383"/>
        <v>2020/5</v>
      </c>
      <c r="AX1091" s="11" t="str">
        <f t="shared" si="384"/>
        <v>2020/5 Contribuciones Seg. Social</v>
      </c>
      <c r="AY1091" s="11">
        <f t="shared" si="365"/>
        <v>60986.32</v>
      </c>
      <c r="AZ1091" s="11">
        <f t="shared" si="385"/>
        <v>7.676442848166605E-2</v>
      </c>
      <c r="BA1091" s="11" t="str">
        <f t="shared" si="367"/>
        <v>N814094 85</v>
      </c>
      <c r="BB1091" s="11">
        <f>IFERROR(IF(AW1091="","",VLOOKUP(AW1091,SUSS!R:S,2,FALSE)),AY1091*SUSS!$M$2)</f>
        <v>7318.3584000000001</v>
      </c>
      <c r="BC1091" s="11">
        <f t="shared" si="366"/>
        <v>561.78959999999995</v>
      </c>
    </row>
    <row r="1092" spans="14:55" ht="15.75" thickBot="1">
      <c r="N1092" s="3" t="s">
        <v>138</v>
      </c>
      <c r="O1092" s="82">
        <v>86</v>
      </c>
      <c r="P1092" s="86">
        <v>162.93</v>
      </c>
      <c r="Q1092" s="83" t="s">
        <v>37</v>
      </c>
      <c r="R1092" s="83" t="s">
        <v>10</v>
      </c>
      <c r="S1092" s="83" t="s">
        <v>10</v>
      </c>
      <c r="T1092" s="82" t="s">
        <v>142</v>
      </c>
      <c r="U1092" s="82" t="s">
        <v>21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138</v>
      </c>
      <c r="O1093" s="82">
        <v>86</v>
      </c>
      <c r="P1093" s="85">
        <v>13038.1</v>
      </c>
      <c r="Q1093" s="83" t="s">
        <v>139</v>
      </c>
      <c r="R1093" s="83" t="s">
        <v>10</v>
      </c>
      <c r="S1093" s="83" t="s">
        <v>10</v>
      </c>
      <c r="T1093" s="82" t="s">
        <v>143</v>
      </c>
      <c r="U1093" s="82" t="s">
        <v>21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138</v>
      </c>
      <c r="O1094" s="82">
        <v>86</v>
      </c>
      <c r="P1094" s="85">
        <v>4681.58</v>
      </c>
      <c r="Q1094" s="83" t="s">
        <v>14</v>
      </c>
      <c r="R1094" s="83" t="s">
        <v>10</v>
      </c>
      <c r="S1094" s="83" t="s">
        <v>10</v>
      </c>
      <c r="T1094" s="82" t="s">
        <v>145</v>
      </c>
      <c r="U1094" s="82" t="s">
        <v>21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>N814094</v>
      </c>
      <c r="AU1094" s="11">
        <f t="shared" si="381"/>
        <v>86</v>
      </c>
      <c r="AV1094" s="11">
        <f t="shared" si="382"/>
        <v>4681.58</v>
      </c>
      <c r="AW1094" s="11" t="str">
        <f t="shared" si="383"/>
        <v>2020/5</v>
      </c>
      <c r="AX1094" s="11" t="str">
        <f t="shared" si="384"/>
        <v>2020/5 Contribuciones Seg. Social</v>
      </c>
      <c r="AY1094" s="11">
        <f t="shared" si="386"/>
        <v>60986.32</v>
      </c>
      <c r="AZ1094" s="11">
        <f t="shared" si="385"/>
        <v>7.676442848166605E-2</v>
      </c>
      <c r="BA1094" s="11" t="str">
        <f t="shared" si="367"/>
        <v>N814094 86</v>
      </c>
      <c r="BB1094" s="11">
        <f>IFERROR(IF(AW1094="","",VLOOKUP(AW1094,SUSS!R:S,2,FALSE)),AY1094*SUSS!$M$2)</f>
        <v>7318.3584000000001</v>
      </c>
      <c r="BC1094" s="11">
        <f t="shared" si="387"/>
        <v>561.78959999999995</v>
      </c>
    </row>
    <row r="1095" spans="14:55" ht="15.75" thickBot="1">
      <c r="N1095" s="3" t="s">
        <v>138</v>
      </c>
      <c r="O1095" s="82">
        <v>87</v>
      </c>
      <c r="P1095" s="86">
        <v>162.93</v>
      </c>
      <c r="Q1095" s="83" t="s">
        <v>37</v>
      </c>
      <c r="R1095" s="83" t="s">
        <v>10</v>
      </c>
      <c r="S1095" s="83" t="s">
        <v>10</v>
      </c>
      <c r="T1095" s="82" t="s">
        <v>142</v>
      </c>
      <c r="U1095" s="82" t="s">
        <v>21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138</v>
      </c>
      <c r="O1096" s="82">
        <v>87</v>
      </c>
      <c r="P1096" s="85">
        <v>13038.1</v>
      </c>
      <c r="Q1096" s="83" t="s">
        <v>139</v>
      </c>
      <c r="R1096" s="83" t="s">
        <v>10</v>
      </c>
      <c r="S1096" s="83" t="s">
        <v>10</v>
      </c>
      <c r="T1096" s="82" t="s">
        <v>143</v>
      </c>
      <c r="U1096" s="82" t="s">
        <v>21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138</v>
      </c>
      <c r="O1097" s="82">
        <v>87</v>
      </c>
      <c r="P1097" s="85">
        <v>4681.58</v>
      </c>
      <c r="Q1097" s="83" t="s">
        <v>14</v>
      </c>
      <c r="R1097" s="83" t="s">
        <v>10</v>
      </c>
      <c r="S1097" s="83" t="s">
        <v>10</v>
      </c>
      <c r="T1097" s="82" t="s">
        <v>145</v>
      </c>
      <c r="U1097" s="82" t="s">
        <v>21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>N814094</v>
      </c>
      <c r="AU1097" s="11">
        <f t="shared" si="381"/>
        <v>87</v>
      </c>
      <c r="AV1097" s="11">
        <f t="shared" si="382"/>
        <v>4681.58</v>
      </c>
      <c r="AW1097" s="11" t="str">
        <f t="shared" si="383"/>
        <v>2020/5</v>
      </c>
      <c r="AX1097" s="11" t="str">
        <f t="shared" si="384"/>
        <v>2020/5 Contribuciones Seg. Social</v>
      </c>
      <c r="AY1097" s="11">
        <f t="shared" si="386"/>
        <v>60986.32</v>
      </c>
      <c r="AZ1097" s="11">
        <f t="shared" si="385"/>
        <v>7.676442848166605E-2</v>
      </c>
      <c r="BA1097" s="11" t="str">
        <f t="shared" si="388"/>
        <v>N814094 87</v>
      </c>
      <c r="BB1097" s="11">
        <f>IFERROR(IF(AW1097="","",VLOOKUP(AW1097,SUSS!R:S,2,FALSE)),AY1097*SUSS!$M$2)</f>
        <v>7318.3584000000001</v>
      </c>
      <c r="BC1097" s="11">
        <f t="shared" si="387"/>
        <v>561.78959999999995</v>
      </c>
    </row>
    <row r="1098" spans="14:55" ht="15.75" thickBot="1">
      <c r="N1098" s="3" t="s">
        <v>138</v>
      </c>
      <c r="O1098" s="82">
        <v>88</v>
      </c>
      <c r="P1098" s="86">
        <v>162.93</v>
      </c>
      <c r="Q1098" s="83" t="s">
        <v>37</v>
      </c>
      <c r="R1098" s="83" t="s">
        <v>10</v>
      </c>
      <c r="S1098" s="83" t="s">
        <v>10</v>
      </c>
      <c r="T1098" s="82" t="s">
        <v>142</v>
      </c>
      <c r="U1098" s="82" t="s">
        <v>21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138</v>
      </c>
      <c r="O1099" s="82">
        <v>88</v>
      </c>
      <c r="P1099" s="85">
        <v>13038.1</v>
      </c>
      <c r="Q1099" s="83" t="s">
        <v>139</v>
      </c>
      <c r="R1099" s="83" t="s">
        <v>10</v>
      </c>
      <c r="S1099" s="83" t="s">
        <v>10</v>
      </c>
      <c r="T1099" s="82" t="s">
        <v>143</v>
      </c>
      <c r="U1099" s="82" t="s">
        <v>21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138</v>
      </c>
      <c r="O1100" s="82">
        <v>88</v>
      </c>
      <c r="P1100" s="85">
        <v>4681.58</v>
      </c>
      <c r="Q1100" s="83" t="s">
        <v>14</v>
      </c>
      <c r="R1100" s="83" t="s">
        <v>10</v>
      </c>
      <c r="S1100" s="83" t="s">
        <v>10</v>
      </c>
      <c r="T1100" s="82" t="s">
        <v>145</v>
      </c>
      <c r="U1100" s="82" t="s">
        <v>21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N814094</v>
      </c>
      <c r="AU1100" s="11">
        <f t="shared" si="381"/>
        <v>88</v>
      </c>
      <c r="AV1100" s="11">
        <f t="shared" si="382"/>
        <v>4681.58</v>
      </c>
      <c r="AW1100" s="11" t="str">
        <f t="shared" si="383"/>
        <v>2020/5</v>
      </c>
      <c r="AX1100" s="11" t="str">
        <f t="shared" si="384"/>
        <v>2020/5 Contribuciones Seg. Social</v>
      </c>
      <c r="AY1100" s="11">
        <f t="shared" si="386"/>
        <v>60986.32</v>
      </c>
      <c r="AZ1100" s="11">
        <f t="shared" si="385"/>
        <v>7.676442848166605E-2</v>
      </c>
      <c r="BA1100" s="11" t="str">
        <f t="shared" si="388"/>
        <v>N814094 88</v>
      </c>
      <c r="BB1100" s="11">
        <f>IFERROR(IF(AW1100="","",VLOOKUP(AW1100,SUSS!R:S,2,FALSE)),AY1100*SUSS!$M$2)</f>
        <v>7318.3584000000001</v>
      </c>
      <c r="BC1100" s="11">
        <f t="shared" si="387"/>
        <v>561.78959999999995</v>
      </c>
    </row>
    <row r="1101" spans="14:55" ht="15.75" thickBot="1">
      <c r="N1101" s="3" t="s">
        <v>138</v>
      </c>
      <c r="O1101" s="82">
        <v>89</v>
      </c>
      <c r="P1101" s="86">
        <v>162.93</v>
      </c>
      <c r="Q1101" s="83" t="s">
        <v>37</v>
      </c>
      <c r="R1101" s="83" t="s">
        <v>10</v>
      </c>
      <c r="S1101" s="83" t="s">
        <v>10</v>
      </c>
      <c r="T1101" s="82" t="s">
        <v>142</v>
      </c>
      <c r="U1101" s="82" t="s">
        <v>21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138</v>
      </c>
      <c r="O1102" s="82">
        <v>89</v>
      </c>
      <c r="P1102" s="85">
        <v>13038.1</v>
      </c>
      <c r="Q1102" s="83" t="s">
        <v>139</v>
      </c>
      <c r="R1102" s="83" t="s">
        <v>10</v>
      </c>
      <c r="S1102" s="83" t="s">
        <v>10</v>
      </c>
      <c r="T1102" s="82" t="s">
        <v>143</v>
      </c>
      <c r="U1102" s="82" t="s">
        <v>21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138</v>
      </c>
      <c r="O1103" s="82">
        <v>89</v>
      </c>
      <c r="P1103" s="85">
        <v>4681.58</v>
      </c>
      <c r="Q1103" s="83" t="s">
        <v>14</v>
      </c>
      <c r="R1103" s="83" t="s">
        <v>10</v>
      </c>
      <c r="S1103" s="83" t="s">
        <v>10</v>
      </c>
      <c r="T1103" s="82" t="s">
        <v>145</v>
      </c>
      <c r="U1103" s="82" t="s">
        <v>21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>N814094</v>
      </c>
      <c r="AU1103" s="11">
        <f t="shared" si="381"/>
        <v>89</v>
      </c>
      <c r="AV1103" s="11">
        <f t="shared" si="382"/>
        <v>4681.58</v>
      </c>
      <c r="AW1103" s="11" t="str">
        <f t="shared" si="383"/>
        <v>2020/5</v>
      </c>
      <c r="AX1103" s="11" t="str">
        <f t="shared" si="384"/>
        <v>2020/5 Contribuciones Seg. Social</v>
      </c>
      <c r="AY1103" s="11">
        <f t="shared" si="386"/>
        <v>60986.32</v>
      </c>
      <c r="AZ1103" s="11">
        <f t="shared" si="385"/>
        <v>7.676442848166605E-2</v>
      </c>
      <c r="BA1103" s="11" t="str">
        <f t="shared" si="388"/>
        <v>N814094 89</v>
      </c>
      <c r="BB1103" s="11">
        <f>IFERROR(IF(AW1103="","",VLOOKUP(AW1103,SUSS!R:S,2,FALSE)),AY1103*SUSS!$M$2)</f>
        <v>7318.3584000000001</v>
      </c>
      <c r="BC1103" s="11">
        <f t="shared" si="387"/>
        <v>561.78959999999995</v>
      </c>
    </row>
    <row r="1104" spans="14:55" ht="15.75" thickBot="1">
      <c r="N1104" s="3" t="s">
        <v>138</v>
      </c>
      <c r="O1104" s="82">
        <v>90</v>
      </c>
      <c r="P1104" s="86">
        <v>162.93</v>
      </c>
      <c r="Q1104" s="83" t="s">
        <v>37</v>
      </c>
      <c r="R1104" s="83" t="s">
        <v>10</v>
      </c>
      <c r="S1104" s="83" t="s">
        <v>10</v>
      </c>
      <c r="T1104" s="82" t="s">
        <v>142</v>
      </c>
      <c r="U1104" s="82" t="s">
        <v>21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138</v>
      </c>
      <c r="O1105" s="82">
        <v>90</v>
      </c>
      <c r="P1105" s="85">
        <v>13038.1</v>
      </c>
      <c r="Q1105" s="83" t="s">
        <v>139</v>
      </c>
      <c r="R1105" s="83" t="s">
        <v>10</v>
      </c>
      <c r="S1105" s="83" t="s">
        <v>10</v>
      </c>
      <c r="T1105" s="82" t="s">
        <v>143</v>
      </c>
      <c r="U1105" s="82" t="s">
        <v>21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138</v>
      </c>
      <c r="O1106" s="82">
        <v>90</v>
      </c>
      <c r="P1106" s="85">
        <v>4681.58</v>
      </c>
      <c r="Q1106" s="83" t="s">
        <v>14</v>
      </c>
      <c r="R1106" s="83" t="s">
        <v>10</v>
      </c>
      <c r="S1106" s="83" t="s">
        <v>10</v>
      </c>
      <c r="T1106" s="82" t="s">
        <v>145</v>
      </c>
      <c r="U1106" s="82" t="s">
        <v>21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N814094</v>
      </c>
      <c r="AU1106" s="11">
        <f t="shared" si="381"/>
        <v>90</v>
      </c>
      <c r="AV1106" s="11">
        <f t="shared" si="382"/>
        <v>4681.58</v>
      </c>
      <c r="AW1106" s="11" t="str">
        <f t="shared" si="383"/>
        <v>2020/5</v>
      </c>
      <c r="AX1106" s="11" t="str">
        <f t="shared" si="384"/>
        <v>2020/5 Contribuciones Seg. Social</v>
      </c>
      <c r="AY1106" s="11">
        <f t="shared" si="386"/>
        <v>60986.32</v>
      </c>
      <c r="AZ1106" s="11">
        <f t="shared" si="385"/>
        <v>7.676442848166605E-2</v>
      </c>
      <c r="BA1106" s="11" t="str">
        <f t="shared" si="388"/>
        <v>N814094 90</v>
      </c>
      <c r="BB1106" s="11">
        <f>IFERROR(IF(AW1106="","",VLOOKUP(AW1106,SUSS!R:S,2,FALSE)),AY1106*SUSS!$M$2)</f>
        <v>7318.3584000000001</v>
      </c>
      <c r="BC1106" s="11">
        <f t="shared" si="387"/>
        <v>561.78959999999995</v>
      </c>
    </row>
    <row r="1107" spans="14:55" ht="15.75" thickBot="1">
      <c r="N1107" s="3" t="s">
        <v>138</v>
      </c>
      <c r="O1107" s="82">
        <v>91</v>
      </c>
      <c r="P1107" s="86">
        <v>162.93</v>
      </c>
      <c r="Q1107" s="83" t="s">
        <v>37</v>
      </c>
      <c r="R1107" s="83" t="s">
        <v>10</v>
      </c>
      <c r="S1107" s="83" t="s">
        <v>10</v>
      </c>
      <c r="T1107" s="82" t="s">
        <v>142</v>
      </c>
      <c r="U1107" s="82" t="s">
        <v>21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138</v>
      </c>
      <c r="O1108" s="82">
        <v>91</v>
      </c>
      <c r="P1108" s="85">
        <v>13038.1</v>
      </c>
      <c r="Q1108" s="83" t="s">
        <v>139</v>
      </c>
      <c r="R1108" s="83" t="s">
        <v>10</v>
      </c>
      <c r="S1108" s="83" t="s">
        <v>10</v>
      </c>
      <c r="T1108" s="82" t="s">
        <v>143</v>
      </c>
      <c r="U1108" s="82" t="s">
        <v>21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138</v>
      </c>
      <c r="O1109" s="82">
        <v>91</v>
      </c>
      <c r="P1109" s="85">
        <v>4681.58</v>
      </c>
      <c r="Q1109" s="83" t="s">
        <v>14</v>
      </c>
      <c r="R1109" s="83" t="s">
        <v>10</v>
      </c>
      <c r="S1109" s="83" t="s">
        <v>10</v>
      </c>
      <c r="T1109" s="82" t="s">
        <v>145</v>
      </c>
      <c r="U1109" s="82" t="s">
        <v>21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>N814094</v>
      </c>
      <c r="AU1109" s="11">
        <f t="shared" si="381"/>
        <v>91</v>
      </c>
      <c r="AV1109" s="11">
        <f t="shared" si="382"/>
        <v>4681.58</v>
      </c>
      <c r="AW1109" s="11" t="str">
        <f t="shared" si="383"/>
        <v>2020/5</v>
      </c>
      <c r="AX1109" s="11" t="str">
        <f t="shared" si="384"/>
        <v>2020/5 Contribuciones Seg. Social</v>
      </c>
      <c r="AY1109" s="11">
        <f t="shared" si="386"/>
        <v>60986.32</v>
      </c>
      <c r="AZ1109" s="11">
        <f t="shared" si="385"/>
        <v>7.676442848166605E-2</v>
      </c>
      <c r="BA1109" s="11" t="str">
        <f t="shared" si="388"/>
        <v>N814094 91</v>
      </c>
      <c r="BB1109" s="11">
        <f>IFERROR(IF(AW1109="","",VLOOKUP(AW1109,SUSS!R:S,2,FALSE)),AY1109*SUSS!$M$2)</f>
        <v>7318.3584000000001</v>
      </c>
      <c r="BC1109" s="11">
        <f t="shared" si="387"/>
        <v>561.78959999999995</v>
      </c>
    </row>
    <row r="1110" spans="14:55" ht="15.75" thickBot="1">
      <c r="N1110" s="3" t="s">
        <v>138</v>
      </c>
      <c r="O1110" s="82">
        <v>92</v>
      </c>
      <c r="P1110" s="86">
        <v>162.93</v>
      </c>
      <c r="Q1110" s="83" t="s">
        <v>37</v>
      </c>
      <c r="R1110" s="83" t="s">
        <v>10</v>
      </c>
      <c r="S1110" s="83" t="s">
        <v>10</v>
      </c>
      <c r="T1110" s="82" t="s">
        <v>142</v>
      </c>
      <c r="U1110" s="82" t="s">
        <v>21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138</v>
      </c>
      <c r="O1111" s="82">
        <v>92</v>
      </c>
      <c r="P1111" s="85">
        <v>13038.1</v>
      </c>
      <c r="Q1111" s="83" t="s">
        <v>139</v>
      </c>
      <c r="R1111" s="83" t="s">
        <v>10</v>
      </c>
      <c r="S1111" s="83" t="s">
        <v>10</v>
      </c>
      <c r="T1111" s="82" t="s">
        <v>143</v>
      </c>
      <c r="U1111" s="82" t="s">
        <v>21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138</v>
      </c>
      <c r="O1112" s="82">
        <v>92</v>
      </c>
      <c r="P1112" s="85">
        <v>4681.58</v>
      </c>
      <c r="Q1112" s="83" t="s">
        <v>14</v>
      </c>
      <c r="R1112" s="83" t="s">
        <v>10</v>
      </c>
      <c r="S1112" s="83" t="s">
        <v>10</v>
      </c>
      <c r="T1112" s="82" t="s">
        <v>145</v>
      </c>
      <c r="U1112" s="82" t="s">
        <v>21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>N814094</v>
      </c>
      <c r="AU1112" s="11">
        <f t="shared" si="381"/>
        <v>92</v>
      </c>
      <c r="AV1112" s="11">
        <f t="shared" si="382"/>
        <v>4681.58</v>
      </c>
      <c r="AW1112" s="11" t="str">
        <f t="shared" si="383"/>
        <v>2020/5</v>
      </c>
      <c r="AX1112" s="11" t="str">
        <f t="shared" si="384"/>
        <v>2020/5 Contribuciones Seg. Social</v>
      </c>
      <c r="AY1112" s="11">
        <f t="shared" si="386"/>
        <v>60986.32</v>
      </c>
      <c r="AZ1112" s="11">
        <f t="shared" si="385"/>
        <v>7.676442848166605E-2</v>
      </c>
      <c r="BA1112" s="11" t="str">
        <f t="shared" si="388"/>
        <v>N814094 92</v>
      </c>
      <c r="BB1112" s="11">
        <f>IFERROR(IF(AW1112="","",VLOOKUP(AW1112,SUSS!R:S,2,FALSE)),AY1112*SUSS!$M$2)</f>
        <v>7318.3584000000001</v>
      </c>
      <c r="BC1112" s="11">
        <f t="shared" si="387"/>
        <v>561.78959999999995</v>
      </c>
    </row>
    <row r="1113" spans="14:55" ht="15.75" thickBot="1">
      <c r="N1113" s="3" t="s">
        <v>138</v>
      </c>
      <c r="O1113" s="82">
        <v>93</v>
      </c>
      <c r="P1113" s="86">
        <v>162.93</v>
      </c>
      <c r="Q1113" s="83" t="s">
        <v>37</v>
      </c>
      <c r="R1113" s="83" t="s">
        <v>10</v>
      </c>
      <c r="S1113" s="83" t="s">
        <v>10</v>
      </c>
      <c r="T1113" s="82" t="s">
        <v>142</v>
      </c>
      <c r="U1113" s="82" t="s">
        <v>21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 ht="15.75" thickBot="1">
      <c r="N1114" s="3" t="s">
        <v>138</v>
      </c>
      <c r="O1114" s="82">
        <v>93</v>
      </c>
      <c r="P1114" s="85">
        <v>13038.1</v>
      </c>
      <c r="Q1114" s="83" t="s">
        <v>139</v>
      </c>
      <c r="R1114" s="83" t="s">
        <v>10</v>
      </c>
      <c r="S1114" s="83" t="s">
        <v>10</v>
      </c>
      <c r="T1114" s="82" t="s">
        <v>143</v>
      </c>
      <c r="U1114" s="82" t="s">
        <v>21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15.75" thickBot="1">
      <c r="N1115" s="3" t="s">
        <v>138</v>
      </c>
      <c r="O1115" s="82">
        <v>93</v>
      </c>
      <c r="P1115" s="85">
        <v>4681.58</v>
      </c>
      <c r="Q1115" s="83" t="s">
        <v>14</v>
      </c>
      <c r="R1115" s="83" t="s">
        <v>10</v>
      </c>
      <c r="S1115" s="83" t="s">
        <v>10</v>
      </c>
      <c r="T1115" s="82" t="s">
        <v>145</v>
      </c>
      <c r="U1115" s="82" t="s">
        <v>21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>N814094</v>
      </c>
      <c r="AU1115" s="11">
        <f t="shared" si="381"/>
        <v>93</v>
      </c>
      <c r="AV1115" s="11">
        <f t="shared" si="382"/>
        <v>4681.58</v>
      </c>
      <c r="AW1115" s="11" t="str">
        <f t="shared" si="383"/>
        <v>2020/5</v>
      </c>
      <c r="AX1115" s="11" t="str">
        <f t="shared" si="384"/>
        <v>2020/5 Contribuciones Seg. Social</v>
      </c>
      <c r="AY1115" s="11">
        <f t="shared" si="386"/>
        <v>60986.32</v>
      </c>
      <c r="AZ1115" s="11">
        <f t="shared" si="385"/>
        <v>7.676442848166605E-2</v>
      </c>
      <c r="BA1115" s="11" t="str">
        <f t="shared" si="388"/>
        <v>N814094 93</v>
      </c>
      <c r="BB1115" s="11">
        <f>IFERROR(IF(AW1115="","",VLOOKUP(AW1115,SUSS!R:S,2,FALSE)),AY1115*SUSS!$M$2)</f>
        <v>7318.3584000000001</v>
      </c>
      <c r="BC1115" s="11">
        <f t="shared" si="387"/>
        <v>561.78959999999995</v>
      </c>
    </row>
    <row r="1116" spans="14:55" ht="15.75" thickBot="1">
      <c r="N1116" s="3" t="s">
        <v>138</v>
      </c>
      <c r="O1116" s="82">
        <v>94</v>
      </c>
      <c r="P1116" s="86">
        <v>162.93</v>
      </c>
      <c r="Q1116" s="83" t="s">
        <v>37</v>
      </c>
      <c r="R1116" s="83" t="s">
        <v>10</v>
      </c>
      <c r="S1116" s="83" t="s">
        <v>10</v>
      </c>
      <c r="T1116" s="82" t="s">
        <v>142</v>
      </c>
      <c r="U1116" s="82" t="s">
        <v>21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138</v>
      </c>
      <c r="O1117" s="82">
        <v>94</v>
      </c>
      <c r="P1117" s="85">
        <v>13038.1</v>
      </c>
      <c r="Q1117" s="83" t="s">
        <v>139</v>
      </c>
      <c r="R1117" s="83" t="s">
        <v>10</v>
      </c>
      <c r="S1117" s="83" t="s">
        <v>10</v>
      </c>
      <c r="T1117" s="82" t="s">
        <v>143</v>
      </c>
      <c r="U1117" s="82" t="s">
        <v>21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4:55" ht="15.75" thickBot="1">
      <c r="N1118" s="3" t="s">
        <v>138</v>
      </c>
      <c r="O1118" s="82">
        <v>94</v>
      </c>
      <c r="P1118" s="85">
        <v>4120.87</v>
      </c>
      <c r="Q1118" s="83" t="s">
        <v>14</v>
      </c>
      <c r="R1118" s="83" t="s">
        <v>10</v>
      </c>
      <c r="S1118" s="83" t="s">
        <v>10</v>
      </c>
      <c r="T1118" s="82" t="s">
        <v>145</v>
      </c>
      <c r="U1118" s="82" t="s">
        <v>21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N814094</v>
      </c>
      <c r="AU1118" s="11">
        <f t="shared" ref="AU1118:AU1181" si="402">IF($Q1118=$AD$1,O1118,"")</f>
        <v>94</v>
      </c>
      <c r="AV1118" s="11">
        <f t="shared" ref="AV1118:AV1181" si="403">IF($Q1118=$AD$1,P1118,"")</f>
        <v>4120.87</v>
      </c>
      <c r="AW1118" s="11" t="str">
        <f t="shared" ref="AW1118:AW1181" si="404">IF($Q1118=$AD$1,T1118,"")</f>
        <v>2020/5</v>
      </c>
      <c r="AX1118" s="11" t="str">
        <f t="shared" ref="AX1118:AX1181" si="405">IF(AW1118&lt;&gt;"",AW1118&amp;" "&amp;$AD$1,"")</f>
        <v>2020/5 Contribuciones Seg. Social</v>
      </c>
      <c r="AY1118" s="11">
        <f t="shared" si="386"/>
        <v>60986.32</v>
      </c>
      <c r="AZ1118" s="11">
        <f t="shared" ref="AZ1118:AZ1181" si="406">IF(AY1118="","",AV1118/AY1118)</f>
        <v>6.7570399394487154E-2</v>
      </c>
      <c r="BA1118" s="11" t="str">
        <f t="shared" si="388"/>
        <v>N814094 94</v>
      </c>
      <c r="BB1118" s="11">
        <f>IFERROR(IF(AW1118="","",VLOOKUP(AW1118,SUSS!R:S,2,FALSE)),AY1118*SUSS!$M$2)</f>
        <v>7318.3584000000001</v>
      </c>
      <c r="BC1118" s="11">
        <f t="shared" si="387"/>
        <v>494.50439999999998</v>
      </c>
    </row>
    <row r="1119" spans="14:55" ht="15.75" thickBot="1">
      <c r="N1119" s="3" t="s">
        <v>138</v>
      </c>
      <c r="O1119" s="82">
        <v>94</v>
      </c>
      <c r="P1119" s="86">
        <v>560.71</v>
      </c>
      <c r="Q1119" s="83" t="s">
        <v>14</v>
      </c>
      <c r="R1119" s="83" t="s">
        <v>10</v>
      </c>
      <c r="S1119" s="83" t="s">
        <v>11</v>
      </c>
      <c r="T1119" s="82" t="s">
        <v>145</v>
      </c>
      <c r="U1119" s="82" t="s">
        <v>21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N814094</v>
      </c>
      <c r="AU1119" s="11">
        <f t="shared" si="402"/>
        <v>94</v>
      </c>
      <c r="AV1119" s="11">
        <f t="shared" si="403"/>
        <v>560.71</v>
      </c>
      <c r="AW1119" s="11" t="str">
        <f t="shared" si="404"/>
        <v>2020/5</v>
      </c>
      <c r="AX1119" s="11" t="str">
        <f t="shared" si="405"/>
        <v>2020/5 Contribuciones Seg. Social</v>
      </c>
      <c r="AY1119" s="11">
        <f t="shared" si="386"/>
        <v>60986.32</v>
      </c>
      <c r="AZ1119" s="11">
        <f t="shared" si="406"/>
        <v>9.1940290871788954E-3</v>
      </c>
      <c r="BA1119" s="11" t="str">
        <f t="shared" si="388"/>
        <v>N814094 94</v>
      </c>
      <c r="BB1119" s="11">
        <f>IFERROR(IF(AW1119="","",VLOOKUP(AW1119,SUSS!R:S,2,FALSE)),AY1119*SUSS!$M$2)</f>
        <v>7318.3584000000001</v>
      </c>
      <c r="BC1119" s="11">
        <f t="shared" si="387"/>
        <v>67.285200000000003</v>
      </c>
    </row>
    <row r="1120" spans="14:55" ht="15.75" thickBot="1">
      <c r="N1120" s="3" t="s">
        <v>138</v>
      </c>
      <c r="O1120" s="82">
        <v>95</v>
      </c>
      <c r="P1120" s="86">
        <v>162.93</v>
      </c>
      <c r="Q1120" s="83" t="s">
        <v>37</v>
      </c>
      <c r="R1120" s="83" t="s">
        <v>10</v>
      </c>
      <c r="S1120" s="83" t="s">
        <v>10</v>
      </c>
      <c r="T1120" s="82" t="s">
        <v>142</v>
      </c>
      <c r="U1120" s="82" t="s">
        <v>21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4:55" ht="15.75" thickBot="1">
      <c r="N1121" s="3" t="s">
        <v>138</v>
      </c>
      <c r="O1121" s="82">
        <v>95</v>
      </c>
      <c r="P1121" s="85">
        <v>13038.1</v>
      </c>
      <c r="Q1121" s="83" t="s">
        <v>139</v>
      </c>
      <c r="R1121" s="83" t="s">
        <v>10</v>
      </c>
      <c r="S1121" s="83" t="s">
        <v>10</v>
      </c>
      <c r="T1121" s="82" t="s">
        <v>143</v>
      </c>
      <c r="U1121" s="82" t="s">
        <v>21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/>
      </c>
      <c r="AU1121" s="11" t="str">
        <f t="shared" si="402"/>
        <v/>
      </c>
      <c r="AV1121" s="11" t="str">
        <f t="shared" si="403"/>
        <v/>
      </c>
      <c r="AW1121" s="11" t="str">
        <f t="shared" si="404"/>
        <v/>
      </c>
      <c r="AX1121" s="11" t="str">
        <f t="shared" si="405"/>
        <v/>
      </c>
      <c r="AY1121" s="11" t="str">
        <f t="shared" si="386"/>
        <v/>
      </c>
      <c r="AZ1121" s="11" t="str">
        <f t="shared" si="406"/>
        <v/>
      </c>
      <c r="BA1121" s="11" t="str">
        <f t="shared" si="388"/>
        <v xml:space="preserve"> </v>
      </c>
      <c r="BB1121" s="11" t="str">
        <f>IFERROR(IF(AW1121="","",VLOOKUP(AW1121,SUSS!R:S,2,FALSE)),AY1121*SUSS!$M$2)</f>
        <v/>
      </c>
      <c r="BC1121" s="11" t="str">
        <f t="shared" si="387"/>
        <v/>
      </c>
    </row>
    <row r="1122" spans="14:55" ht="15.75" thickBot="1">
      <c r="N1122" s="3" t="s">
        <v>138</v>
      </c>
      <c r="O1122" s="82">
        <v>95</v>
      </c>
      <c r="P1122" s="85">
        <v>4681.58</v>
      </c>
      <c r="Q1122" s="83" t="s">
        <v>14</v>
      </c>
      <c r="R1122" s="83" t="s">
        <v>10</v>
      </c>
      <c r="S1122" s="83" t="s">
        <v>11</v>
      </c>
      <c r="T1122" s="82" t="s">
        <v>145</v>
      </c>
      <c r="U1122" s="82" t="s">
        <v>21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N814094</v>
      </c>
      <c r="AU1122" s="11">
        <f t="shared" si="402"/>
        <v>95</v>
      </c>
      <c r="AV1122" s="11">
        <f t="shared" si="403"/>
        <v>4681.58</v>
      </c>
      <c r="AW1122" s="11" t="str">
        <f t="shared" si="404"/>
        <v>2020/5</v>
      </c>
      <c r="AX1122" s="11" t="str">
        <f t="shared" si="405"/>
        <v>2020/5 Contribuciones Seg. Social</v>
      </c>
      <c r="AY1122" s="11">
        <f t="shared" si="386"/>
        <v>60986.32</v>
      </c>
      <c r="AZ1122" s="11">
        <f t="shared" si="406"/>
        <v>7.676442848166605E-2</v>
      </c>
      <c r="BA1122" s="11" t="str">
        <f t="shared" si="388"/>
        <v>N814094 95</v>
      </c>
      <c r="BB1122" s="11">
        <f>IFERROR(IF(AW1122="","",VLOOKUP(AW1122,SUSS!R:S,2,FALSE)),AY1122*SUSS!$M$2)</f>
        <v>7318.3584000000001</v>
      </c>
      <c r="BC1122" s="11">
        <f t="shared" si="387"/>
        <v>561.78959999999995</v>
      </c>
    </row>
    <row r="1123" spans="14:55" ht="15.75" thickBot="1">
      <c r="N1123" s="3" t="s">
        <v>138</v>
      </c>
      <c r="O1123" s="82">
        <v>96</v>
      </c>
      <c r="P1123" s="86">
        <v>162.93</v>
      </c>
      <c r="Q1123" s="83" t="s">
        <v>37</v>
      </c>
      <c r="R1123" s="83" t="s">
        <v>10</v>
      </c>
      <c r="S1123" s="83" t="s">
        <v>10</v>
      </c>
      <c r="T1123" s="82" t="s">
        <v>142</v>
      </c>
      <c r="U1123" s="82" t="s">
        <v>21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/>
      </c>
      <c r="AU1123" s="11" t="str">
        <f t="shared" si="402"/>
        <v/>
      </c>
      <c r="AV1123" s="11" t="str">
        <f t="shared" si="403"/>
        <v/>
      </c>
      <c r="AW1123" s="11" t="str">
        <f t="shared" si="404"/>
        <v/>
      </c>
      <c r="AX1123" s="11" t="str">
        <f t="shared" si="405"/>
        <v/>
      </c>
      <c r="AY1123" s="11" t="str">
        <f t="shared" si="386"/>
        <v/>
      </c>
      <c r="AZ1123" s="11" t="str">
        <f t="shared" si="406"/>
        <v/>
      </c>
      <c r="BA1123" s="11" t="str">
        <f t="shared" si="388"/>
        <v xml:space="preserve"> </v>
      </c>
      <c r="BB1123" s="11" t="str">
        <f>IFERROR(IF(AW1123="","",VLOOKUP(AW1123,SUSS!R:S,2,FALSE)),AY1123*SUSS!$M$2)</f>
        <v/>
      </c>
      <c r="BC1123" s="11" t="str">
        <f t="shared" si="387"/>
        <v/>
      </c>
    </row>
    <row r="1124" spans="14:55" ht="15.75" thickBot="1">
      <c r="N1124" s="3" t="s">
        <v>138</v>
      </c>
      <c r="O1124" s="82">
        <v>96</v>
      </c>
      <c r="P1124" s="85">
        <v>13038.1</v>
      </c>
      <c r="Q1124" s="83" t="s">
        <v>139</v>
      </c>
      <c r="R1124" s="83" t="s">
        <v>10</v>
      </c>
      <c r="S1124" s="83" t="s">
        <v>10</v>
      </c>
      <c r="T1124" s="82" t="s">
        <v>143</v>
      </c>
      <c r="U1124" s="82" t="s">
        <v>21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/>
      </c>
      <c r="AU1124" s="11" t="str">
        <f t="shared" si="402"/>
        <v/>
      </c>
      <c r="AV1124" s="11" t="str">
        <f t="shared" si="403"/>
        <v/>
      </c>
      <c r="AW1124" s="11" t="str">
        <f t="shared" si="404"/>
        <v/>
      </c>
      <c r="AX1124" s="11" t="str">
        <f t="shared" si="405"/>
        <v/>
      </c>
      <c r="AY1124" s="11" t="str">
        <f t="shared" si="386"/>
        <v/>
      </c>
      <c r="AZ1124" s="11" t="str">
        <f t="shared" si="406"/>
        <v/>
      </c>
      <c r="BA1124" s="11" t="str">
        <f t="shared" si="388"/>
        <v xml:space="preserve"> </v>
      </c>
      <c r="BB1124" s="11" t="str">
        <f>IFERROR(IF(AW1124="","",VLOOKUP(AW1124,SUSS!R:S,2,FALSE)),AY1124*SUSS!$M$2)</f>
        <v/>
      </c>
      <c r="BC1124" s="11" t="str">
        <f t="shared" si="387"/>
        <v/>
      </c>
    </row>
    <row r="1125" spans="14:55" ht="15.75" thickBot="1">
      <c r="N1125" s="3" t="s">
        <v>138</v>
      </c>
      <c r="O1125" s="82">
        <v>96</v>
      </c>
      <c r="P1125" s="86">
        <v>856.34</v>
      </c>
      <c r="Q1125" s="83" t="s">
        <v>14</v>
      </c>
      <c r="R1125" s="83" t="s">
        <v>10</v>
      </c>
      <c r="S1125" s="83" t="s">
        <v>11</v>
      </c>
      <c r="T1125" s="82" t="s">
        <v>145</v>
      </c>
      <c r="U1125" s="82" t="s">
        <v>21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N814094</v>
      </c>
      <c r="AU1125" s="11">
        <f t="shared" si="402"/>
        <v>96</v>
      </c>
      <c r="AV1125" s="11">
        <f t="shared" si="403"/>
        <v>856.34</v>
      </c>
      <c r="AW1125" s="11" t="str">
        <f t="shared" si="404"/>
        <v>2020/5</v>
      </c>
      <c r="AX1125" s="11" t="str">
        <f t="shared" si="405"/>
        <v>2020/5 Contribuciones Seg. Social</v>
      </c>
      <c r="AY1125" s="11">
        <f t="shared" si="386"/>
        <v>60986.32</v>
      </c>
      <c r="AZ1125" s="11">
        <f t="shared" si="406"/>
        <v>1.4041509636915295E-2</v>
      </c>
      <c r="BA1125" s="11" t="str">
        <f t="shared" si="388"/>
        <v>N814094 96</v>
      </c>
      <c r="BB1125" s="11">
        <f>IFERROR(IF(AW1125="","",VLOOKUP(AW1125,SUSS!R:S,2,FALSE)),AY1125*SUSS!$M$2)</f>
        <v>7318.3584000000001</v>
      </c>
      <c r="BC1125" s="11">
        <f t="shared" si="387"/>
        <v>102.7608</v>
      </c>
    </row>
    <row r="1126" spans="14:55" ht="15.75" thickBot="1">
      <c r="N1126" s="3" t="s">
        <v>138</v>
      </c>
      <c r="O1126" s="82">
        <v>96</v>
      </c>
      <c r="P1126" s="85">
        <v>3825.24</v>
      </c>
      <c r="Q1126" s="83" t="s">
        <v>14</v>
      </c>
      <c r="R1126" s="83" t="s">
        <v>10</v>
      </c>
      <c r="S1126" s="83" t="s">
        <v>10</v>
      </c>
      <c r="T1126" s="82" t="s">
        <v>146</v>
      </c>
      <c r="U1126" s="82" t="s">
        <v>21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N814094</v>
      </c>
      <c r="AU1126" s="11">
        <f t="shared" si="402"/>
        <v>96</v>
      </c>
      <c r="AV1126" s="11">
        <f t="shared" si="403"/>
        <v>3825.24</v>
      </c>
      <c r="AW1126" s="11" t="str">
        <f t="shared" si="404"/>
        <v>2020/6</v>
      </c>
      <c r="AX1126" s="11" t="str">
        <f t="shared" si="405"/>
        <v>2020/6 Contribuciones Seg. Social</v>
      </c>
      <c r="AY1126" s="11">
        <f t="shared" si="386"/>
        <v>107277.89</v>
      </c>
      <c r="AZ1126" s="11">
        <f t="shared" si="406"/>
        <v>3.5657300866003237E-2</v>
      </c>
      <c r="BA1126" s="11" t="str">
        <f t="shared" si="388"/>
        <v>N814094 96</v>
      </c>
      <c r="BB1126" s="11">
        <f>IFERROR(IF(AW1126="","",VLOOKUP(AW1126,SUSS!R:S,2,FALSE)),AY1126*SUSS!$M$2)</f>
        <v>12873.346799999999</v>
      </c>
      <c r="BC1126" s="11">
        <f t="shared" si="387"/>
        <v>459.02879999999999</v>
      </c>
    </row>
    <row r="1127" spans="14:55" ht="15.75" thickBot="1">
      <c r="N1127" s="3" t="s">
        <v>138</v>
      </c>
      <c r="O1127" s="82">
        <v>97</v>
      </c>
      <c r="P1127" s="86">
        <v>162.93</v>
      </c>
      <c r="Q1127" s="83" t="s">
        <v>37</v>
      </c>
      <c r="R1127" s="83" t="s">
        <v>10</v>
      </c>
      <c r="S1127" s="83" t="s">
        <v>10</v>
      </c>
      <c r="T1127" s="82" t="s">
        <v>142</v>
      </c>
      <c r="U1127" s="82" t="s">
        <v>21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138</v>
      </c>
      <c r="O1128" s="82">
        <v>97</v>
      </c>
      <c r="P1128" s="85">
        <v>13038.1</v>
      </c>
      <c r="Q1128" s="83" t="s">
        <v>139</v>
      </c>
      <c r="R1128" s="83" t="s">
        <v>10</v>
      </c>
      <c r="S1128" s="83" t="s">
        <v>10</v>
      </c>
      <c r="T1128" s="82" t="s">
        <v>143</v>
      </c>
      <c r="U1128" s="82" t="s">
        <v>21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/>
      </c>
      <c r="AU1128" s="11" t="str">
        <f t="shared" si="402"/>
        <v/>
      </c>
      <c r="AV1128" s="11" t="str">
        <f t="shared" si="403"/>
        <v/>
      </c>
      <c r="AW1128" s="11" t="str">
        <f t="shared" si="404"/>
        <v/>
      </c>
      <c r="AX1128" s="11" t="str">
        <f t="shared" si="405"/>
        <v/>
      </c>
      <c r="AY1128" s="11" t="str">
        <f t="shared" si="386"/>
        <v/>
      </c>
      <c r="AZ1128" s="11" t="str">
        <f t="shared" si="406"/>
        <v/>
      </c>
      <c r="BA1128" s="11" t="str">
        <f t="shared" si="388"/>
        <v xml:space="preserve"> </v>
      </c>
      <c r="BB1128" s="11" t="str">
        <f>IFERROR(IF(AW1128="","",VLOOKUP(AW1128,SUSS!R:S,2,FALSE)),AY1128*SUSS!$M$2)</f>
        <v/>
      </c>
      <c r="BC1128" s="11" t="str">
        <f t="shared" si="387"/>
        <v/>
      </c>
    </row>
    <row r="1129" spans="14:55" ht="15.75" thickBot="1">
      <c r="N1129" s="3" t="s">
        <v>138</v>
      </c>
      <c r="O1129" s="82">
        <v>97</v>
      </c>
      <c r="P1129" s="85">
        <v>4681.58</v>
      </c>
      <c r="Q1129" s="83" t="s">
        <v>14</v>
      </c>
      <c r="R1129" s="83" t="s">
        <v>10</v>
      </c>
      <c r="S1129" s="83" t="s">
        <v>10</v>
      </c>
      <c r="T1129" s="82" t="s">
        <v>146</v>
      </c>
      <c r="U1129" s="82" t="s">
        <v>21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>N814094</v>
      </c>
      <c r="AU1129" s="11">
        <f t="shared" si="402"/>
        <v>97</v>
      </c>
      <c r="AV1129" s="11">
        <f t="shared" si="403"/>
        <v>4681.58</v>
      </c>
      <c r="AW1129" s="11" t="str">
        <f t="shared" si="404"/>
        <v>2020/6</v>
      </c>
      <c r="AX1129" s="11" t="str">
        <f t="shared" si="405"/>
        <v>2020/6 Contribuciones Seg. Social</v>
      </c>
      <c r="AY1129" s="11">
        <f t="shared" si="386"/>
        <v>107277.89</v>
      </c>
      <c r="AZ1129" s="11">
        <f t="shared" si="406"/>
        <v>4.3639747202335911E-2</v>
      </c>
      <c r="BA1129" s="11" t="str">
        <f t="shared" si="388"/>
        <v>N814094 97</v>
      </c>
      <c r="BB1129" s="11">
        <f>IFERROR(IF(AW1129="","",VLOOKUP(AW1129,SUSS!R:S,2,FALSE)),AY1129*SUSS!$M$2)</f>
        <v>12873.346799999999</v>
      </c>
      <c r="BC1129" s="11">
        <f t="shared" si="387"/>
        <v>561.78959999999995</v>
      </c>
    </row>
    <row r="1130" spans="14:55" ht="15.75" thickBot="1">
      <c r="N1130" s="3" t="s">
        <v>138</v>
      </c>
      <c r="O1130" s="82">
        <v>98</v>
      </c>
      <c r="P1130" s="86">
        <v>162.93</v>
      </c>
      <c r="Q1130" s="83" t="s">
        <v>37</v>
      </c>
      <c r="R1130" s="83" t="s">
        <v>10</v>
      </c>
      <c r="S1130" s="83" t="s">
        <v>10</v>
      </c>
      <c r="T1130" s="82" t="s">
        <v>142</v>
      </c>
      <c r="U1130" s="82" t="s">
        <v>21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138</v>
      </c>
      <c r="O1131" s="82">
        <v>98</v>
      </c>
      <c r="P1131" s="85">
        <v>13038.1</v>
      </c>
      <c r="Q1131" s="83" t="s">
        <v>139</v>
      </c>
      <c r="R1131" s="83" t="s">
        <v>10</v>
      </c>
      <c r="S1131" s="83" t="s">
        <v>10</v>
      </c>
      <c r="T1131" s="82" t="s">
        <v>143</v>
      </c>
      <c r="U1131" s="82" t="s">
        <v>21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4:55" ht="15.75" thickBot="1">
      <c r="N1132" s="3" t="s">
        <v>138</v>
      </c>
      <c r="O1132" s="82">
        <v>98</v>
      </c>
      <c r="P1132" s="85">
        <v>4681.58</v>
      </c>
      <c r="Q1132" s="83" t="s">
        <v>14</v>
      </c>
      <c r="R1132" s="83" t="s">
        <v>10</v>
      </c>
      <c r="S1132" s="83" t="s">
        <v>10</v>
      </c>
      <c r="T1132" s="82" t="s">
        <v>146</v>
      </c>
      <c r="U1132" s="82" t="s">
        <v>21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N814094</v>
      </c>
      <c r="AU1132" s="11">
        <f t="shared" si="402"/>
        <v>98</v>
      </c>
      <c r="AV1132" s="11">
        <f t="shared" si="403"/>
        <v>4681.58</v>
      </c>
      <c r="AW1132" s="11" t="str">
        <f t="shared" si="404"/>
        <v>2020/6</v>
      </c>
      <c r="AX1132" s="11" t="str">
        <f t="shared" si="405"/>
        <v>2020/6 Contribuciones Seg. Social</v>
      </c>
      <c r="AY1132" s="11">
        <f t="shared" si="386"/>
        <v>107277.89</v>
      </c>
      <c r="AZ1132" s="11">
        <f t="shared" si="406"/>
        <v>4.3639747202335911E-2</v>
      </c>
      <c r="BA1132" s="11" t="str">
        <f t="shared" si="388"/>
        <v>N814094 98</v>
      </c>
      <c r="BB1132" s="11">
        <f>IFERROR(IF(AW1132="","",VLOOKUP(AW1132,SUSS!R:S,2,FALSE)),AY1132*SUSS!$M$2)</f>
        <v>12873.346799999999</v>
      </c>
      <c r="BC1132" s="11">
        <f t="shared" si="387"/>
        <v>561.78959999999995</v>
      </c>
    </row>
    <row r="1133" spans="14:55" ht="15.75" thickBot="1">
      <c r="N1133" s="3" t="s">
        <v>138</v>
      </c>
      <c r="O1133" s="82">
        <v>99</v>
      </c>
      <c r="P1133" s="86">
        <v>162.93</v>
      </c>
      <c r="Q1133" s="83" t="s">
        <v>37</v>
      </c>
      <c r="R1133" s="83" t="s">
        <v>10</v>
      </c>
      <c r="S1133" s="83" t="s">
        <v>10</v>
      </c>
      <c r="T1133" s="82" t="s">
        <v>142</v>
      </c>
      <c r="U1133" s="82" t="s">
        <v>21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/>
      </c>
      <c r="AU1133" s="11" t="str">
        <f t="shared" si="402"/>
        <v/>
      </c>
      <c r="AV1133" s="11" t="str">
        <f t="shared" si="403"/>
        <v/>
      </c>
      <c r="AW1133" s="11" t="str">
        <f t="shared" si="404"/>
        <v/>
      </c>
      <c r="AX1133" s="11" t="str">
        <f t="shared" si="405"/>
        <v/>
      </c>
      <c r="AY1133" s="11" t="str">
        <f t="shared" si="386"/>
        <v/>
      </c>
      <c r="AZ1133" s="11" t="str">
        <f t="shared" si="406"/>
        <v/>
      </c>
      <c r="BA1133" s="11" t="str">
        <f t="shared" si="388"/>
        <v xml:space="preserve"> </v>
      </c>
      <c r="BB1133" s="11" t="str">
        <f>IFERROR(IF(AW1133="","",VLOOKUP(AW1133,SUSS!R:S,2,FALSE)),AY1133*SUSS!$M$2)</f>
        <v/>
      </c>
      <c r="BC1133" s="11" t="str">
        <f t="shared" si="387"/>
        <v/>
      </c>
    </row>
    <row r="1134" spans="14:55" ht="15.75" thickBot="1">
      <c r="N1134" s="3" t="s">
        <v>138</v>
      </c>
      <c r="O1134" s="82">
        <v>99</v>
      </c>
      <c r="P1134" s="85">
        <v>11837.09</v>
      </c>
      <c r="Q1134" s="83" t="s">
        <v>139</v>
      </c>
      <c r="R1134" s="83" t="s">
        <v>10</v>
      </c>
      <c r="S1134" s="83" t="s">
        <v>10</v>
      </c>
      <c r="T1134" s="82" t="s">
        <v>143</v>
      </c>
      <c r="U1134" s="82" t="s">
        <v>21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138</v>
      </c>
      <c r="O1135" s="82">
        <v>99</v>
      </c>
      <c r="P1135" s="85">
        <v>1201.01</v>
      </c>
      <c r="Q1135" s="83" t="s">
        <v>139</v>
      </c>
      <c r="R1135" s="83" t="s">
        <v>10</v>
      </c>
      <c r="S1135" s="83" t="s">
        <v>11</v>
      </c>
      <c r="T1135" s="82" t="s">
        <v>143</v>
      </c>
      <c r="U1135" s="82" t="s">
        <v>21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138</v>
      </c>
      <c r="O1136" s="82">
        <v>99</v>
      </c>
      <c r="P1136" s="85">
        <v>4681.58</v>
      </c>
      <c r="Q1136" s="83" t="s">
        <v>14</v>
      </c>
      <c r="R1136" s="83" t="s">
        <v>10</v>
      </c>
      <c r="S1136" s="83" t="s">
        <v>10</v>
      </c>
      <c r="T1136" s="82" t="s">
        <v>146</v>
      </c>
      <c r="U1136" s="82" t="s">
        <v>21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N814094</v>
      </c>
      <c r="AU1136" s="11">
        <f t="shared" si="402"/>
        <v>99</v>
      </c>
      <c r="AV1136" s="11">
        <f t="shared" si="403"/>
        <v>4681.58</v>
      </c>
      <c r="AW1136" s="11" t="str">
        <f t="shared" si="404"/>
        <v>2020/6</v>
      </c>
      <c r="AX1136" s="11" t="str">
        <f t="shared" si="405"/>
        <v>2020/6 Contribuciones Seg. Social</v>
      </c>
      <c r="AY1136" s="11">
        <f t="shared" si="386"/>
        <v>107277.89</v>
      </c>
      <c r="AZ1136" s="11">
        <f t="shared" si="406"/>
        <v>4.3639747202335911E-2</v>
      </c>
      <c r="BA1136" s="11" t="str">
        <f t="shared" si="388"/>
        <v>N814094 99</v>
      </c>
      <c r="BB1136" s="11">
        <f>IFERROR(IF(AW1136="","",VLOOKUP(AW1136,SUSS!R:S,2,FALSE)),AY1136*SUSS!$M$2)</f>
        <v>12873.346799999999</v>
      </c>
      <c r="BC1136" s="11">
        <f t="shared" si="387"/>
        <v>561.78959999999995</v>
      </c>
    </row>
    <row r="1137" spans="14:55" ht="15.75" thickBot="1">
      <c r="N1137" s="3" t="s">
        <v>138</v>
      </c>
      <c r="O1137" s="82">
        <v>100</v>
      </c>
      <c r="P1137" s="86">
        <v>162.93</v>
      </c>
      <c r="Q1137" s="83" t="s">
        <v>37</v>
      </c>
      <c r="R1137" s="83" t="s">
        <v>10</v>
      </c>
      <c r="S1137" s="83" t="s">
        <v>10</v>
      </c>
      <c r="T1137" s="82" t="s">
        <v>142</v>
      </c>
      <c r="U1137" s="82" t="s">
        <v>21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4:55" ht="15.75" thickBot="1">
      <c r="N1138" s="3" t="s">
        <v>138</v>
      </c>
      <c r="O1138" s="82">
        <v>100</v>
      </c>
      <c r="P1138" s="85">
        <v>13038.1</v>
      </c>
      <c r="Q1138" s="83" t="s">
        <v>139</v>
      </c>
      <c r="R1138" s="83" t="s">
        <v>10</v>
      </c>
      <c r="S1138" s="83" t="s">
        <v>11</v>
      </c>
      <c r="T1138" s="82" t="s">
        <v>143</v>
      </c>
      <c r="U1138" s="82" t="s">
        <v>21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/>
      </c>
      <c r="AU1138" s="11" t="str">
        <f t="shared" si="402"/>
        <v/>
      </c>
      <c r="AV1138" s="11" t="str">
        <f t="shared" si="403"/>
        <v/>
      </c>
      <c r="AW1138" s="11" t="str">
        <f t="shared" si="404"/>
        <v/>
      </c>
      <c r="AX1138" s="11" t="str">
        <f t="shared" si="405"/>
        <v/>
      </c>
      <c r="AY1138" s="11" t="str">
        <f t="shared" si="386"/>
        <v/>
      </c>
      <c r="AZ1138" s="11" t="str">
        <f t="shared" si="406"/>
        <v/>
      </c>
      <c r="BA1138" s="11" t="str">
        <f t="shared" si="388"/>
        <v xml:space="preserve"> </v>
      </c>
      <c r="BB1138" s="11" t="str">
        <f>IFERROR(IF(AW1138="","",VLOOKUP(AW1138,SUSS!R:S,2,FALSE)),AY1138*SUSS!$M$2)</f>
        <v/>
      </c>
      <c r="BC1138" s="11" t="str">
        <f t="shared" si="387"/>
        <v/>
      </c>
    </row>
    <row r="1139" spans="14:55" ht="15.75" thickBot="1">
      <c r="N1139" s="3" t="s">
        <v>138</v>
      </c>
      <c r="O1139" s="82">
        <v>100</v>
      </c>
      <c r="P1139" s="85">
        <v>4681.58</v>
      </c>
      <c r="Q1139" s="83" t="s">
        <v>14</v>
      </c>
      <c r="R1139" s="83" t="s">
        <v>10</v>
      </c>
      <c r="S1139" s="83" t="s">
        <v>10</v>
      </c>
      <c r="T1139" s="82" t="s">
        <v>146</v>
      </c>
      <c r="U1139" s="82" t="s">
        <v>21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>N814094</v>
      </c>
      <c r="AU1139" s="11">
        <f t="shared" si="402"/>
        <v>100</v>
      </c>
      <c r="AV1139" s="11">
        <f t="shared" si="403"/>
        <v>4681.58</v>
      </c>
      <c r="AW1139" s="11" t="str">
        <f t="shared" si="404"/>
        <v>2020/6</v>
      </c>
      <c r="AX1139" s="11" t="str">
        <f t="shared" si="405"/>
        <v>2020/6 Contribuciones Seg. Social</v>
      </c>
      <c r="AY1139" s="11">
        <f t="shared" si="386"/>
        <v>107277.89</v>
      </c>
      <c r="AZ1139" s="11">
        <f t="shared" si="406"/>
        <v>4.3639747202335911E-2</v>
      </c>
      <c r="BA1139" s="11" t="str">
        <f t="shared" si="388"/>
        <v>N814094 100</v>
      </c>
      <c r="BB1139" s="11">
        <f>IFERROR(IF(AW1139="","",VLOOKUP(AW1139,SUSS!R:S,2,FALSE)),AY1139*SUSS!$M$2)</f>
        <v>12873.346799999999</v>
      </c>
      <c r="BC1139" s="11">
        <f t="shared" si="387"/>
        <v>561.78959999999995</v>
      </c>
    </row>
    <row r="1140" spans="14:55" ht="15.75" thickBot="1">
      <c r="N1140" s="3" t="s">
        <v>138</v>
      </c>
      <c r="O1140" s="82">
        <v>101</v>
      </c>
      <c r="P1140" s="86">
        <v>162.93</v>
      </c>
      <c r="Q1140" s="83" t="s">
        <v>37</v>
      </c>
      <c r="R1140" s="83" t="s">
        <v>10</v>
      </c>
      <c r="S1140" s="83" t="s">
        <v>10</v>
      </c>
      <c r="T1140" s="82" t="s">
        <v>142</v>
      </c>
      <c r="U1140" s="82" t="s">
        <v>21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138</v>
      </c>
      <c r="O1141" s="82">
        <v>101</v>
      </c>
      <c r="P1141" s="85">
        <v>13038.1</v>
      </c>
      <c r="Q1141" s="83" t="s">
        <v>139</v>
      </c>
      <c r="R1141" s="83" t="s">
        <v>10</v>
      </c>
      <c r="S1141" s="83" t="s">
        <v>11</v>
      </c>
      <c r="T1141" s="82" t="s">
        <v>143</v>
      </c>
      <c r="U1141" s="82" t="s">
        <v>21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/>
      </c>
      <c r="AU1141" s="11" t="str">
        <f t="shared" si="402"/>
        <v/>
      </c>
      <c r="AV1141" s="11" t="str">
        <f t="shared" si="403"/>
        <v/>
      </c>
      <c r="AW1141" s="11" t="str">
        <f t="shared" si="404"/>
        <v/>
      </c>
      <c r="AX1141" s="11" t="str">
        <f t="shared" si="405"/>
        <v/>
      </c>
      <c r="AY1141" s="11" t="str">
        <f t="shared" si="386"/>
        <v/>
      </c>
      <c r="AZ1141" s="11" t="str">
        <f t="shared" si="406"/>
        <v/>
      </c>
      <c r="BA1141" s="11" t="str">
        <f t="shared" si="388"/>
        <v xml:space="preserve"> </v>
      </c>
      <c r="BB1141" s="11" t="str">
        <f>IFERROR(IF(AW1141="","",VLOOKUP(AW1141,SUSS!R:S,2,FALSE)),AY1141*SUSS!$M$2)</f>
        <v/>
      </c>
      <c r="BC1141" s="11" t="str">
        <f t="shared" si="387"/>
        <v/>
      </c>
    </row>
    <row r="1142" spans="14:55" ht="15.75" thickBot="1">
      <c r="N1142" s="3" t="s">
        <v>138</v>
      </c>
      <c r="O1142" s="82">
        <v>101</v>
      </c>
      <c r="P1142" s="85">
        <v>4681.58</v>
      </c>
      <c r="Q1142" s="83" t="s">
        <v>14</v>
      </c>
      <c r="R1142" s="83" t="s">
        <v>10</v>
      </c>
      <c r="S1142" s="83" t="s">
        <v>10</v>
      </c>
      <c r="T1142" s="82" t="s">
        <v>146</v>
      </c>
      <c r="U1142" s="82" t="s">
        <v>21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N814094</v>
      </c>
      <c r="AU1142" s="11">
        <f t="shared" si="402"/>
        <v>101</v>
      </c>
      <c r="AV1142" s="11">
        <f t="shared" si="403"/>
        <v>4681.58</v>
      </c>
      <c r="AW1142" s="11" t="str">
        <f t="shared" si="404"/>
        <v>2020/6</v>
      </c>
      <c r="AX1142" s="11" t="str">
        <f t="shared" si="405"/>
        <v>2020/6 Contribuciones Seg. Social</v>
      </c>
      <c r="AY1142" s="11">
        <f t="shared" si="386"/>
        <v>107277.89</v>
      </c>
      <c r="AZ1142" s="11">
        <f t="shared" si="406"/>
        <v>4.3639747202335911E-2</v>
      </c>
      <c r="BA1142" s="11" t="str">
        <f t="shared" si="388"/>
        <v>N814094 101</v>
      </c>
      <c r="BB1142" s="11">
        <f>IFERROR(IF(AW1142="","",VLOOKUP(AW1142,SUSS!R:S,2,FALSE)),AY1142*SUSS!$M$2)</f>
        <v>12873.346799999999</v>
      </c>
      <c r="BC1142" s="11">
        <f t="shared" si="387"/>
        <v>561.78959999999995</v>
      </c>
    </row>
    <row r="1143" spans="14:55" ht="15.75" thickBot="1">
      <c r="N1143" s="3" t="s">
        <v>138</v>
      </c>
      <c r="O1143" s="82">
        <v>102</v>
      </c>
      <c r="P1143" s="86">
        <v>162.93</v>
      </c>
      <c r="Q1143" s="83" t="s">
        <v>37</v>
      </c>
      <c r="R1143" s="83" t="s">
        <v>10</v>
      </c>
      <c r="S1143" s="83" t="s">
        <v>10</v>
      </c>
      <c r="T1143" s="82" t="s">
        <v>142</v>
      </c>
      <c r="U1143" s="82" t="s">
        <v>21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4:55" ht="15.75" thickBot="1">
      <c r="N1144" s="3" t="s">
        <v>138</v>
      </c>
      <c r="O1144" s="82">
        <v>102</v>
      </c>
      <c r="P1144" s="85">
        <v>13038.1</v>
      </c>
      <c r="Q1144" s="83" t="s">
        <v>139</v>
      </c>
      <c r="R1144" s="83" t="s">
        <v>10</v>
      </c>
      <c r="S1144" s="83" t="s">
        <v>11</v>
      </c>
      <c r="T1144" s="82" t="s">
        <v>143</v>
      </c>
      <c r="U1144" s="82" t="s">
        <v>21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138</v>
      </c>
      <c r="O1145" s="82">
        <v>102</v>
      </c>
      <c r="P1145" s="85">
        <v>4681.58</v>
      </c>
      <c r="Q1145" s="83" t="s">
        <v>14</v>
      </c>
      <c r="R1145" s="83" t="s">
        <v>10</v>
      </c>
      <c r="S1145" s="83" t="s">
        <v>10</v>
      </c>
      <c r="T1145" s="82" t="s">
        <v>146</v>
      </c>
      <c r="U1145" s="82" t="s">
        <v>21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N814094</v>
      </c>
      <c r="AU1145" s="11">
        <f t="shared" si="402"/>
        <v>102</v>
      </c>
      <c r="AV1145" s="11">
        <f t="shared" si="403"/>
        <v>4681.58</v>
      </c>
      <c r="AW1145" s="11" t="str">
        <f t="shared" si="404"/>
        <v>2020/6</v>
      </c>
      <c r="AX1145" s="11" t="str">
        <f t="shared" si="405"/>
        <v>2020/6 Contribuciones Seg. Social</v>
      </c>
      <c r="AY1145" s="11">
        <f t="shared" si="386"/>
        <v>107277.89</v>
      </c>
      <c r="AZ1145" s="11">
        <f t="shared" si="406"/>
        <v>4.3639747202335911E-2</v>
      </c>
      <c r="BA1145" s="11" t="str">
        <f t="shared" si="388"/>
        <v>N814094 102</v>
      </c>
      <c r="BB1145" s="11">
        <f>IFERROR(IF(AW1145="","",VLOOKUP(AW1145,SUSS!R:S,2,FALSE)),AY1145*SUSS!$M$2)</f>
        <v>12873.346799999999</v>
      </c>
      <c r="BC1145" s="11">
        <f t="shared" si="387"/>
        <v>561.78959999999995</v>
      </c>
    </row>
    <row r="1146" spans="14:55" ht="15.75" thickBot="1">
      <c r="N1146" s="3" t="s">
        <v>138</v>
      </c>
      <c r="O1146" s="82">
        <v>103</v>
      </c>
      <c r="P1146" s="86">
        <v>162.93</v>
      </c>
      <c r="Q1146" s="83" t="s">
        <v>37</v>
      </c>
      <c r="R1146" s="83" t="s">
        <v>10</v>
      </c>
      <c r="S1146" s="83" t="s">
        <v>10</v>
      </c>
      <c r="T1146" s="82" t="s">
        <v>142</v>
      </c>
      <c r="U1146" s="82" t="s">
        <v>21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/>
      </c>
      <c r="AU1146" s="11" t="str">
        <f t="shared" si="402"/>
        <v/>
      </c>
      <c r="AV1146" s="11" t="str">
        <f t="shared" si="403"/>
        <v/>
      </c>
      <c r="AW1146" s="11" t="str">
        <f t="shared" si="404"/>
        <v/>
      </c>
      <c r="AX1146" s="11" t="str">
        <f t="shared" si="405"/>
        <v/>
      </c>
      <c r="AY1146" s="11" t="str">
        <f t="shared" si="386"/>
        <v/>
      </c>
      <c r="AZ1146" s="11" t="str">
        <f t="shared" si="406"/>
        <v/>
      </c>
      <c r="BA1146" s="11" t="str">
        <f t="shared" si="388"/>
        <v xml:space="preserve"> </v>
      </c>
      <c r="BB1146" s="11" t="str">
        <f>IFERROR(IF(AW1146="","",VLOOKUP(AW1146,SUSS!R:S,2,FALSE)),AY1146*SUSS!$M$2)</f>
        <v/>
      </c>
      <c r="BC1146" s="11" t="str">
        <f t="shared" si="387"/>
        <v/>
      </c>
    </row>
    <row r="1147" spans="14:55" ht="15.75" thickBot="1">
      <c r="N1147" s="3" t="s">
        <v>138</v>
      </c>
      <c r="O1147" s="82">
        <v>103</v>
      </c>
      <c r="P1147" s="85">
        <v>3409.83</v>
      </c>
      <c r="Q1147" s="83" t="s">
        <v>139</v>
      </c>
      <c r="R1147" s="83" t="s">
        <v>10</v>
      </c>
      <c r="S1147" s="83" t="s">
        <v>11</v>
      </c>
      <c r="T1147" s="82" t="s">
        <v>143</v>
      </c>
      <c r="U1147" s="82" t="s">
        <v>21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4:55" ht="15.75" thickBot="1">
      <c r="N1148" s="3" t="s">
        <v>138</v>
      </c>
      <c r="O1148" s="82">
        <v>103</v>
      </c>
      <c r="P1148" s="85">
        <v>9628.27</v>
      </c>
      <c r="Q1148" s="83" t="s">
        <v>139</v>
      </c>
      <c r="R1148" s="83" t="s">
        <v>10</v>
      </c>
      <c r="S1148" s="83" t="s">
        <v>10</v>
      </c>
      <c r="T1148" s="82" t="s">
        <v>133</v>
      </c>
      <c r="U1148" s="82" t="s">
        <v>21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138</v>
      </c>
      <c r="O1149" s="82">
        <v>103</v>
      </c>
      <c r="P1149" s="85">
        <v>4681.58</v>
      </c>
      <c r="Q1149" s="83" t="s">
        <v>14</v>
      </c>
      <c r="R1149" s="83" t="s">
        <v>10</v>
      </c>
      <c r="S1149" s="83" t="s">
        <v>10</v>
      </c>
      <c r="T1149" s="82" t="s">
        <v>146</v>
      </c>
      <c r="U1149" s="82" t="s">
        <v>21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>N814094</v>
      </c>
      <c r="AU1149" s="11">
        <f t="shared" si="402"/>
        <v>103</v>
      </c>
      <c r="AV1149" s="11">
        <f t="shared" si="403"/>
        <v>4681.58</v>
      </c>
      <c r="AW1149" s="11" t="str">
        <f t="shared" si="404"/>
        <v>2020/6</v>
      </c>
      <c r="AX1149" s="11" t="str">
        <f t="shared" si="405"/>
        <v>2020/6 Contribuciones Seg. Social</v>
      </c>
      <c r="AY1149" s="11">
        <f t="shared" si="386"/>
        <v>107277.89</v>
      </c>
      <c r="AZ1149" s="11">
        <f t="shared" si="406"/>
        <v>4.3639747202335911E-2</v>
      </c>
      <c r="BA1149" s="11" t="str">
        <f t="shared" si="388"/>
        <v>N814094 103</v>
      </c>
      <c r="BB1149" s="11">
        <f>IFERROR(IF(AW1149="","",VLOOKUP(AW1149,SUSS!R:S,2,FALSE)),AY1149*SUSS!$M$2)</f>
        <v>12873.346799999999</v>
      </c>
      <c r="BC1149" s="11">
        <f t="shared" si="387"/>
        <v>561.78959999999995</v>
      </c>
    </row>
    <row r="1150" spans="14:55" ht="15.75" thickBot="1">
      <c r="N1150" s="3" t="s">
        <v>138</v>
      </c>
      <c r="O1150" s="82">
        <v>104</v>
      </c>
      <c r="P1150" s="86">
        <v>162.93</v>
      </c>
      <c r="Q1150" s="83" t="s">
        <v>37</v>
      </c>
      <c r="R1150" s="83" t="s">
        <v>10</v>
      </c>
      <c r="S1150" s="83" t="s">
        <v>10</v>
      </c>
      <c r="T1150" s="82" t="s">
        <v>142</v>
      </c>
      <c r="U1150" s="82" t="s">
        <v>21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4:55" ht="15.75" thickBot="1">
      <c r="N1151" s="3" t="s">
        <v>138</v>
      </c>
      <c r="O1151" s="82">
        <v>104</v>
      </c>
      <c r="P1151" s="85">
        <v>13038.1</v>
      </c>
      <c r="Q1151" s="83" t="s">
        <v>139</v>
      </c>
      <c r="R1151" s="83" t="s">
        <v>10</v>
      </c>
      <c r="S1151" s="83" t="s">
        <v>10</v>
      </c>
      <c r="T1151" s="82" t="s">
        <v>133</v>
      </c>
      <c r="U1151" s="82" t="s">
        <v>21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4:55" ht="15.75" thickBot="1">
      <c r="N1152" s="3" t="s">
        <v>138</v>
      </c>
      <c r="O1152" s="82">
        <v>104</v>
      </c>
      <c r="P1152" s="85">
        <v>4681.58</v>
      </c>
      <c r="Q1152" s="83" t="s">
        <v>14</v>
      </c>
      <c r="R1152" s="83" t="s">
        <v>10</v>
      </c>
      <c r="S1152" s="83" t="s">
        <v>10</v>
      </c>
      <c r="T1152" s="82" t="s">
        <v>146</v>
      </c>
      <c r="U1152" s="82" t="s">
        <v>21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>N814094</v>
      </c>
      <c r="AU1152" s="11">
        <f t="shared" si="402"/>
        <v>104</v>
      </c>
      <c r="AV1152" s="11">
        <f t="shared" si="403"/>
        <v>4681.58</v>
      </c>
      <c r="AW1152" s="11" t="str">
        <f t="shared" si="404"/>
        <v>2020/6</v>
      </c>
      <c r="AX1152" s="11" t="str">
        <f t="shared" si="405"/>
        <v>2020/6 Contribuciones Seg. Social</v>
      </c>
      <c r="AY1152" s="11">
        <f t="shared" si="386"/>
        <v>107277.89</v>
      </c>
      <c r="AZ1152" s="11">
        <f t="shared" si="406"/>
        <v>4.3639747202335911E-2</v>
      </c>
      <c r="BA1152" s="11" t="str">
        <f t="shared" si="388"/>
        <v>N814094 104</v>
      </c>
      <c r="BB1152" s="11">
        <f>IFERROR(IF(AW1152="","",VLOOKUP(AW1152,SUSS!R:S,2,FALSE)),AY1152*SUSS!$M$2)</f>
        <v>12873.346799999999</v>
      </c>
      <c r="BC1152" s="11">
        <f t="shared" si="387"/>
        <v>561.78959999999995</v>
      </c>
    </row>
    <row r="1153" spans="14:55" ht="15.75" thickBot="1">
      <c r="N1153" s="3" t="s">
        <v>138</v>
      </c>
      <c r="O1153" s="82">
        <v>105</v>
      </c>
      <c r="P1153" s="86">
        <v>162.93</v>
      </c>
      <c r="Q1153" s="83" t="s">
        <v>37</v>
      </c>
      <c r="R1153" s="83" t="s">
        <v>10</v>
      </c>
      <c r="S1153" s="83" t="s">
        <v>10</v>
      </c>
      <c r="T1153" s="82" t="s">
        <v>142</v>
      </c>
      <c r="U1153" s="82" t="s">
        <v>21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138</v>
      </c>
      <c r="O1154" s="82">
        <v>105</v>
      </c>
      <c r="P1154" s="85">
        <v>13038.1</v>
      </c>
      <c r="Q1154" s="83" t="s">
        <v>139</v>
      </c>
      <c r="R1154" s="83" t="s">
        <v>10</v>
      </c>
      <c r="S1154" s="83" t="s">
        <v>10</v>
      </c>
      <c r="T1154" s="82" t="s">
        <v>133</v>
      </c>
      <c r="U1154" s="82" t="s">
        <v>21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4:55" ht="15.75" thickBot="1">
      <c r="N1155" s="3" t="s">
        <v>138</v>
      </c>
      <c r="O1155" s="82">
        <v>105</v>
      </c>
      <c r="P1155" s="85">
        <v>4681.58</v>
      </c>
      <c r="Q1155" s="83" t="s">
        <v>14</v>
      </c>
      <c r="R1155" s="83" t="s">
        <v>10</v>
      </c>
      <c r="S1155" s="83" t="s">
        <v>10</v>
      </c>
      <c r="T1155" s="82" t="s">
        <v>146</v>
      </c>
      <c r="U1155" s="82" t="s">
        <v>21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N814094</v>
      </c>
      <c r="AU1155" s="11">
        <f t="shared" si="402"/>
        <v>105</v>
      </c>
      <c r="AV1155" s="11">
        <f t="shared" si="403"/>
        <v>4681.58</v>
      </c>
      <c r="AW1155" s="11" t="str">
        <f t="shared" si="404"/>
        <v>2020/6</v>
      </c>
      <c r="AX1155" s="11" t="str">
        <f t="shared" si="405"/>
        <v>2020/6 Contribuciones Seg. Social</v>
      </c>
      <c r="AY1155" s="11">
        <f t="shared" si="386"/>
        <v>107277.89</v>
      </c>
      <c r="AZ1155" s="11">
        <f t="shared" si="406"/>
        <v>4.3639747202335911E-2</v>
      </c>
      <c r="BA1155" s="11" t="str">
        <f t="shared" si="388"/>
        <v>N814094 105</v>
      </c>
      <c r="BB1155" s="11">
        <f>IFERROR(IF(AW1155="","",VLOOKUP(AW1155,SUSS!R:S,2,FALSE)),AY1155*SUSS!$M$2)</f>
        <v>12873.346799999999</v>
      </c>
      <c r="BC1155" s="11">
        <f t="shared" si="387"/>
        <v>561.78959999999995</v>
      </c>
    </row>
    <row r="1156" spans="14:55" ht="15.75" thickBot="1">
      <c r="N1156" s="3" t="s">
        <v>138</v>
      </c>
      <c r="O1156" s="82">
        <v>106</v>
      </c>
      <c r="P1156" s="86">
        <v>162.93</v>
      </c>
      <c r="Q1156" s="83" t="s">
        <v>37</v>
      </c>
      <c r="R1156" s="83" t="s">
        <v>10</v>
      </c>
      <c r="S1156" s="83" t="s">
        <v>10</v>
      </c>
      <c r="T1156" s="82" t="s">
        <v>142</v>
      </c>
      <c r="U1156" s="82" t="s">
        <v>21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/>
      </c>
      <c r="AU1156" s="11" t="str">
        <f t="shared" si="402"/>
        <v/>
      </c>
      <c r="AV1156" s="11" t="str">
        <f t="shared" si="403"/>
        <v/>
      </c>
      <c r="AW1156" s="11" t="str">
        <f t="shared" si="404"/>
        <v/>
      </c>
      <c r="AX1156" s="11" t="str">
        <f t="shared" si="405"/>
        <v/>
      </c>
      <c r="AY1156" s="11" t="str">
        <f t="shared" ref="AY1156:AY1219" si="407">VLOOKUP(AX1156,AO:AP,2,FALSE)</f>
        <v/>
      </c>
      <c r="AZ1156" s="11" t="str">
        <f t="shared" si="406"/>
        <v/>
      </c>
      <c r="BA1156" s="11" t="str">
        <f t="shared" si="388"/>
        <v xml:space="preserve"> </v>
      </c>
      <c r="BB1156" s="11" t="str">
        <f>IFERROR(IF(AW1156="","",VLOOKUP(AW1156,SUSS!R:S,2,FALSE)),AY1156*SUSS!$M$2)</f>
        <v/>
      </c>
      <c r="BC1156" s="11" t="str">
        <f t="shared" si="387"/>
        <v/>
      </c>
    </row>
    <row r="1157" spans="14:55" ht="15.75" thickBot="1">
      <c r="N1157" s="3" t="s">
        <v>138</v>
      </c>
      <c r="O1157" s="82">
        <v>106</v>
      </c>
      <c r="P1157" s="85">
        <v>13038.1</v>
      </c>
      <c r="Q1157" s="83" t="s">
        <v>139</v>
      </c>
      <c r="R1157" s="83" t="s">
        <v>10</v>
      </c>
      <c r="S1157" s="83" t="s">
        <v>10</v>
      </c>
      <c r="T1157" s="82" t="s">
        <v>133</v>
      </c>
      <c r="U1157" s="82" t="s">
        <v>21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138</v>
      </c>
      <c r="O1158" s="82">
        <v>106</v>
      </c>
      <c r="P1158" s="85">
        <v>4681.58</v>
      </c>
      <c r="Q1158" s="83" t="s">
        <v>14</v>
      </c>
      <c r="R1158" s="83" t="s">
        <v>10</v>
      </c>
      <c r="S1158" s="83" t="s">
        <v>10</v>
      </c>
      <c r="T1158" s="82" t="s">
        <v>146</v>
      </c>
      <c r="U1158" s="82" t="s">
        <v>21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N814094</v>
      </c>
      <c r="AU1158" s="11">
        <f t="shared" si="402"/>
        <v>106</v>
      </c>
      <c r="AV1158" s="11">
        <f t="shared" si="403"/>
        <v>4681.58</v>
      </c>
      <c r="AW1158" s="11" t="str">
        <f t="shared" si="404"/>
        <v>2020/6</v>
      </c>
      <c r="AX1158" s="11" t="str">
        <f t="shared" si="405"/>
        <v>2020/6 Contribuciones Seg. Social</v>
      </c>
      <c r="AY1158" s="11">
        <f t="shared" si="407"/>
        <v>107277.89</v>
      </c>
      <c r="AZ1158" s="11">
        <f t="shared" si="406"/>
        <v>4.3639747202335911E-2</v>
      </c>
      <c r="BA1158" s="11" t="str">
        <f t="shared" si="388"/>
        <v>N814094 106</v>
      </c>
      <c r="BB1158" s="11">
        <f>IFERROR(IF(AW1158="","",VLOOKUP(AW1158,SUSS!R:S,2,FALSE)),AY1158*SUSS!$M$2)</f>
        <v>12873.346799999999</v>
      </c>
      <c r="BC1158" s="11">
        <f t="shared" si="408"/>
        <v>561.78959999999995</v>
      </c>
    </row>
    <row r="1159" spans="14:55" ht="15.75" thickBot="1">
      <c r="N1159" s="3" t="s">
        <v>138</v>
      </c>
      <c r="O1159" s="82">
        <v>107</v>
      </c>
      <c r="P1159" s="86">
        <v>162.93</v>
      </c>
      <c r="Q1159" s="83" t="s">
        <v>37</v>
      </c>
      <c r="R1159" s="83" t="s">
        <v>10</v>
      </c>
      <c r="S1159" s="83" t="s">
        <v>10</v>
      </c>
      <c r="T1159" s="82" t="s">
        <v>142</v>
      </c>
      <c r="U1159" s="82" t="s">
        <v>21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4:55" ht="15.75" thickBot="1">
      <c r="N1160" s="3" t="s">
        <v>138</v>
      </c>
      <c r="O1160" s="82">
        <v>107</v>
      </c>
      <c r="P1160" s="85">
        <v>13038.1</v>
      </c>
      <c r="Q1160" s="83" t="s">
        <v>139</v>
      </c>
      <c r="R1160" s="83" t="s">
        <v>10</v>
      </c>
      <c r="S1160" s="83" t="s">
        <v>10</v>
      </c>
      <c r="T1160" s="82" t="s">
        <v>133</v>
      </c>
      <c r="U1160" s="82" t="s">
        <v>21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4:55" ht="15.75" thickBot="1">
      <c r="N1161" s="3" t="s">
        <v>138</v>
      </c>
      <c r="O1161" s="82">
        <v>107</v>
      </c>
      <c r="P1161" s="85">
        <v>4681.58</v>
      </c>
      <c r="Q1161" s="83" t="s">
        <v>14</v>
      </c>
      <c r="R1161" s="83" t="s">
        <v>10</v>
      </c>
      <c r="S1161" s="83" t="s">
        <v>10</v>
      </c>
      <c r="T1161" s="82" t="s">
        <v>146</v>
      </c>
      <c r="U1161" s="82" t="s">
        <v>21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N814094</v>
      </c>
      <c r="AU1161" s="11">
        <f t="shared" si="402"/>
        <v>107</v>
      </c>
      <c r="AV1161" s="11">
        <f t="shared" si="403"/>
        <v>4681.58</v>
      </c>
      <c r="AW1161" s="11" t="str">
        <f t="shared" si="404"/>
        <v>2020/6</v>
      </c>
      <c r="AX1161" s="11" t="str">
        <f t="shared" si="405"/>
        <v>2020/6 Contribuciones Seg. Social</v>
      </c>
      <c r="AY1161" s="11">
        <f t="shared" si="407"/>
        <v>107277.89</v>
      </c>
      <c r="AZ1161" s="11">
        <f t="shared" si="406"/>
        <v>4.3639747202335911E-2</v>
      </c>
      <c r="BA1161" s="11" t="str">
        <f t="shared" si="409"/>
        <v>N814094 107</v>
      </c>
      <c r="BB1161" s="11">
        <f>IFERROR(IF(AW1161="","",VLOOKUP(AW1161,SUSS!R:S,2,FALSE)),AY1161*SUSS!$M$2)</f>
        <v>12873.346799999999</v>
      </c>
      <c r="BC1161" s="11">
        <f t="shared" si="408"/>
        <v>561.78959999999995</v>
      </c>
    </row>
    <row r="1162" spans="14:55" ht="15.75" thickBot="1">
      <c r="N1162" s="3" t="s">
        <v>138</v>
      </c>
      <c r="O1162" s="82">
        <v>108</v>
      </c>
      <c r="P1162" s="86">
        <v>162.93</v>
      </c>
      <c r="Q1162" s="83" t="s">
        <v>37</v>
      </c>
      <c r="R1162" s="83" t="s">
        <v>10</v>
      </c>
      <c r="S1162" s="83" t="s">
        <v>10</v>
      </c>
      <c r="T1162" s="82" t="s">
        <v>142</v>
      </c>
      <c r="U1162" s="82" t="s">
        <v>21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138</v>
      </c>
      <c r="O1163" s="82">
        <v>108</v>
      </c>
      <c r="P1163" s="85">
        <v>13038.1</v>
      </c>
      <c r="Q1163" s="83" t="s">
        <v>139</v>
      </c>
      <c r="R1163" s="83" t="s">
        <v>10</v>
      </c>
      <c r="S1163" s="83" t="s">
        <v>10</v>
      </c>
      <c r="T1163" s="82" t="s">
        <v>133</v>
      </c>
      <c r="U1163" s="82" t="s">
        <v>21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138</v>
      </c>
      <c r="O1164" s="82">
        <v>108</v>
      </c>
      <c r="P1164" s="85">
        <v>4681.58</v>
      </c>
      <c r="Q1164" s="83" t="s">
        <v>14</v>
      </c>
      <c r="R1164" s="83" t="s">
        <v>10</v>
      </c>
      <c r="S1164" s="83" t="s">
        <v>10</v>
      </c>
      <c r="T1164" s="82" t="s">
        <v>146</v>
      </c>
      <c r="U1164" s="82" t="s">
        <v>21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N814094</v>
      </c>
      <c r="AU1164" s="11">
        <f t="shared" si="402"/>
        <v>108</v>
      </c>
      <c r="AV1164" s="11">
        <f t="shared" si="403"/>
        <v>4681.58</v>
      </c>
      <c r="AW1164" s="11" t="str">
        <f t="shared" si="404"/>
        <v>2020/6</v>
      </c>
      <c r="AX1164" s="11" t="str">
        <f t="shared" si="405"/>
        <v>2020/6 Contribuciones Seg. Social</v>
      </c>
      <c r="AY1164" s="11">
        <f t="shared" si="407"/>
        <v>107277.89</v>
      </c>
      <c r="AZ1164" s="11">
        <f t="shared" si="406"/>
        <v>4.3639747202335911E-2</v>
      </c>
      <c r="BA1164" s="11" t="str">
        <f t="shared" si="409"/>
        <v>N814094 108</v>
      </c>
      <c r="BB1164" s="11">
        <f>IFERROR(IF(AW1164="","",VLOOKUP(AW1164,SUSS!R:S,2,FALSE)),AY1164*SUSS!$M$2)</f>
        <v>12873.346799999999</v>
      </c>
      <c r="BC1164" s="11">
        <f t="shared" si="408"/>
        <v>561.78959999999995</v>
      </c>
    </row>
    <row r="1165" spans="14:55" ht="15.75" thickBot="1">
      <c r="N1165" s="3" t="s">
        <v>138</v>
      </c>
      <c r="O1165" s="82">
        <v>109</v>
      </c>
      <c r="P1165" s="86">
        <v>162.93</v>
      </c>
      <c r="Q1165" s="83" t="s">
        <v>37</v>
      </c>
      <c r="R1165" s="83" t="s">
        <v>10</v>
      </c>
      <c r="S1165" s="83" t="s">
        <v>10</v>
      </c>
      <c r="T1165" s="82" t="s">
        <v>142</v>
      </c>
      <c r="U1165" s="82" t="s">
        <v>21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138</v>
      </c>
      <c r="O1166" s="82">
        <v>109</v>
      </c>
      <c r="P1166" s="85">
        <v>9361.7900000000009</v>
      </c>
      <c r="Q1166" s="83" t="s">
        <v>139</v>
      </c>
      <c r="R1166" s="83" t="s">
        <v>10</v>
      </c>
      <c r="S1166" s="83" t="s">
        <v>10</v>
      </c>
      <c r="T1166" s="82" t="s">
        <v>133</v>
      </c>
      <c r="U1166" s="82" t="s">
        <v>21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138</v>
      </c>
      <c r="O1167" s="82">
        <v>109</v>
      </c>
      <c r="P1167" s="85">
        <v>3676.31</v>
      </c>
      <c r="Q1167" s="83" t="s">
        <v>139</v>
      </c>
      <c r="R1167" s="83" t="s">
        <v>10</v>
      </c>
      <c r="S1167" s="83" t="s">
        <v>11</v>
      </c>
      <c r="T1167" s="82" t="s">
        <v>133</v>
      </c>
      <c r="U1167" s="82" t="s">
        <v>21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/>
      </c>
      <c r="AU1167" s="11" t="str">
        <f t="shared" si="402"/>
        <v/>
      </c>
      <c r="AV1167" s="11" t="str">
        <f t="shared" si="403"/>
        <v/>
      </c>
      <c r="AW1167" s="11" t="str">
        <f t="shared" si="404"/>
        <v/>
      </c>
      <c r="AX1167" s="11" t="str">
        <f t="shared" si="405"/>
        <v/>
      </c>
      <c r="AY1167" s="11" t="str">
        <f t="shared" si="407"/>
        <v/>
      </c>
      <c r="AZ1167" s="11" t="str">
        <f t="shared" si="406"/>
        <v/>
      </c>
      <c r="BA1167" s="11" t="str">
        <f t="shared" si="409"/>
        <v xml:space="preserve"> </v>
      </c>
      <c r="BB1167" s="11" t="str">
        <f>IFERROR(IF(AW1167="","",VLOOKUP(AW1167,SUSS!R:S,2,FALSE)),AY1167*SUSS!$M$2)</f>
        <v/>
      </c>
      <c r="BC1167" s="11" t="str">
        <f t="shared" si="408"/>
        <v/>
      </c>
    </row>
    <row r="1168" spans="14:55" ht="15.75" thickBot="1">
      <c r="N1168" s="3" t="s">
        <v>138</v>
      </c>
      <c r="O1168" s="82">
        <v>109</v>
      </c>
      <c r="P1168" s="85">
        <v>4681.58</v>
      </c>
      <c r="Q1168" s="83" t="s">
        <v>14</v>
      </c>
      <c r="R1168" s="83" t="s">
        <v>10</v>
      </c>
      <c r="S1168" s="83" t="s">
        <v>10</v>
      </c>
      <c r="T1168" s="82" t="s">
        <v>146</v>
      </c>
      <c r="U1168" s="82" t="s">
        <v>21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N814094</v>
      </c>
      <c r="AU1168" s="11">
        <f t="shared" si="402"/>
        <v>109</v>
      </c>
      <c r="AV1168" s="11">
        <f t="shared" si="403"/>
        <v>4681.58</v>
      </c>
      <c r="AW1168" s="11" t="str">
        <f t="shared" si="404"/>
        <v>2020/6</v>
      </c>
      <c r="AX1168" s="11" t="str">
        <f t="shared" si="405"/>
        <v>2020/6 Contribuciones Seg. Social</v>
      </c>
      <c r="AY1168" s="11">
        <f t="shared" si="407"/>
        <v>107277.89</v>
      </c>
      <c r="AZ1168" s="11">
        <f t="shared" si="406"/>
        <v>4.3639747202335911E-2</v>
      </c>
      <c r="BA1168" s="11" t="str">
        <f t="shared" si="409"/>
        <v>N814094 109</v>
      </c>
      <c r="BB1168" s="11">
        <f>IFERROR(IF(AW1168="","",VLOOKUP(AW1168,SUSS!R:S,2,FALSE)),AY1168*SUSS!$M$2)</f>
        <v>12873.346799999999</v>
      </c>
      <c r="BC1168" s="11">
        <f t="shared" si="408"/>
        <v>561.78959999999995</v>
      </c>
    </row>
    <row r="1169" spans="14:55" ht="15.75" thickBot="1">
      <c r="N1169" s="3" t="s">
        <v>138</v>
      </c>
      <c r="O1169" s="82">
        <v>110</v>
      </c>
      <c r="P1169" s="86">
        <v>148.02000000000001</v>
      </c>
      <c r="Q1169" s="83" t="s">
        <v>37</v>
      </c>
      <c r="R1169" s="83" t="s">
        <v>10</v>
      </c>
      <c r="S1169" s="83" t="s">
        <v>11</v>
      </c>
      <c r="T1169" s="82" t="s">
        <v>142</v>
      </c>
      <c r="U1169" s="82" t="s">
        <v>21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/>
      </c>
      <c r="AU1169" s="11" t="str">
        <f t="shared" si="402"/>
        <v/>
      </c>
      <c r="AV1169" s="11" t="str">
        <f t="shared" si="403"/>
        <v/>
      </c>
      <c r="AW1169" s="11" t="str">
        <f t="shared" si="404"/>
        <v/>
      </c>
      <c r="AX1169" s="11" t="str">
        <f t="shared" si="405"/>
        <v/>
      </c>
      <c r="AY1169" s="11" t="str">
        <f t="shared" si="407"/>
        <v/>
      </c>
      <c r="AZ1169" s="11" t="str">
        <f t="shared" si="406"/>
        <v/>
      </c>
      <c r="BA1169" s="11" t="str">
        <f t="shared" si="409"/>
        <v xml:space="preserve"> </v>
      </c>
      <c r="BB1169" s="11" t="str">
        <f>IFERROR(IF(AW1169="","",VLOOKUP(AW1169,SUSS!R:S,2,FALSE)),AY1169*SUSS!$M$2)</f>
        <v/>
      </c>
      <c r="BC1169" s="11" t="str">
        <f t="shared" si="408"/>
        <v/>
      </c>
    </row>
    <row r="1170" spans="14:55" ht="15.75" thickBot="1">
      <c r="N1170" s="3" t="s">
        <v>138</v>
      </c>
      <c r="O1170" s="82">
        <v>110</v>
      </c>
      <c r="P1170" s="86">
        <v>14.91</v>
      </c>
      <c r="Q1170" s="83" t="s">
        <v>37</v>
      </c>
      <c r="R1170" s="83" t="s">
        <v>10</v>
      </c>
      <c r="S1170" s="83" t="s">
        <v>10</v>
      </c>
      <c r="T1170" s="82" t="s">
        <v>142</v>
      </c>
      <c r="U1170" s="82" t="s">
        <v>21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138</v>
      </c>
      <c r="O1171" s="82">
        <v>110</v>
      </c>
      <c r="P1171" s="85">
        <v>4741.75</v>
      </c>
      <c r="Q1171" s="83" t="s">
        <v>139</v>
      </c>
      <c r="R1171" s="83" t="s">
        <v>10</v>
      </c>
      <c r="S1171" s="83" t="s">
        <v>11</v>
      </c>
      <c r="T1171" s="82" t="s">
        <v>133</v>
      </c>
      <c r="U1171" s="82" t="s">
        <v>21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138</v>
      </c>
      <c r="O1172" s="82">
        <v>110</v>
      </c>
      <c r="P1172" s="85">
        <v>8296.35</v>
      </c>
      <c r="Q1172" s="83" t="s">
        <v>139</v>
      </c>
      <c r="R1172" s="83" t="s">
        <v>10</v>
      </c>
      <c r="S1172" s="83" t="s">
        <v>10</v>
      </c>
      <c r="T1172" s="82" t="s">
        <v>147</v>
      </c>
      <c r="U1172" s="82" t="s">
        <v>21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/>
      </c>
      <c r="AU1172" s="11" t="str">
        <f t="shared" si="402"/>
        <v/>
      </c>
      <c r="AV1172" s="11" t="str">
        <f t="shared" si="403"/>
        <v/>
      </c>
      <c r="AW1172" s="11" t="str">
        <f t="shared" si="404"/>
        <v/>
      </c>
      <c r="AX1172" s="11" t="str">
        <f t="shared" si="405"/>
        <v/>
      </c>
      <c r="AY1172" s="11" t="str">
        <f t="shared" si="407"/>
        <v/>
      </c>
      <c r="AZ1172" s="11" t="str">
        <f t="shared" si="406"/>
        <v/>
      </c>
      <c r="BA1172" s="11" t="str">
        <f t="shared" si="409"/>
        <v xml:space="preserve"> </v>
      </c>
      <c r="BB1172" s="11" t="str">
        <f>IFERROR(IF(AW1172="","",VLOOKUP(AW1172,SUSS!R:S,2,FALSE)),AY1172*SUSS!$M$2)</f>
        <v/>
      </c>
      <c r="BC1172" s="11" t="str">
        <f t="shared" si="408"/>
        <v/>
      </c>
    </row>
    <row r="1173" spans="14:55" ht="15.75" thickBot="1">
      <c r="N1173" s="3" t="s">
        <v>138</v>
      </c>
      <c r="O1173" s="82">
        <v>110</v>
      </c>
      <c r="P1173" s="85">
        <v>4681.58</v>
      </c>
      <c r="Q1173" s="83" t="s">
        <v>14</v>
      </c>
      <c r="R1173" s="83" t="s">
        <v>10</v>
      </c>
      <c r="S1173" s="83" t="s">
        <v>10</v>
      </c>
      <c r="T1173" s="82" t="s">
        <v>146</v>
      </c>
      <c r="U1173" s="82" t="s">
        <v>21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>N814094</v>
      </c>
      <c r="AU1173" s="11">
        <f t="shared" si="402"/>
        <v>110</v>
      </c>
      <c r="AV1173" s="11">
        <f t="shared" si="403"/>
        <v>4681.58</v>
      </c>
      <c r="AW1173" s="11" t="str">
        <f t="shared" si="404"/>
        <v>2020/6</v>
      </c>
      <c r="AX1173" s="11" t="str">
        <f t="shared" si="405"/>
        <v>2020/6 Contribuciones Seg. Social</v>
      </c>
      <c r="AY1173" s="11">
        <f t="shared" si="407"/>
        <v>107277.89</v>
      </c>
      <c r="AZ1173" s="11">
        <f t="shared" si="406"/>
        <v>4.3639747202335911E-2</v>
      </c>
      <c r="BA1173" s="11" t="str">
        <f t="shared" si="409"/>
        <v>N814094 110</v>
      </c>
      <c r="BB1173" s="11">
        <f>IFERROR(IF(AW1173="","",VLOOKUP(AW1173,SUSS!R:S,2,FALSE)),AY1173*SUSS!$M$2)</f>
        <v>12873.346799999999</v>
      </c>
      <c r="BC1173" s="11">
        <f t="shared" si="408"/>
        <v>561.78959999999995</v>
      </c>
    </row>
    <row r="1174" spans="14:55" ht="15.75" thickBot="1">
      <c r="N1174" s="3" t="s">
        <v>138</v>
      </c>
      <c r="O1174" s="82">
        <v>111</v>
      </c>
      <c r="P1174" s="86">
        <v>162.93</v>
      </c>
      <c r="Q1174" s="83" t="s">
        <v>37</v>
      </c>
      <c r="R1174" s="83" t="s">
        <v>10</v>
      </c>
      <c r="S1174" s="83" t="s">
        <v>11</v>
      </c>
      <c r="T1174" s="82" t="s">
        <v>142</v>
      </c>
      <c r="U1174" s="82" t="s">
        <v>21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138</v>
      </c>
      <c r="O1175" s="82">
        <v>111</v>
      </c>
      <c r="P1175" s="85">
        <v>13038.1</v>
      </c>
      <c r="Q1175" s="83" t="s">
        <v>139</v>
      </c>
      <c r="R1175" s="83" t="s">
        <v>10</v>
      </c>
      <c r="S1175" s="83" t="s">
        <v>10</v>
      </c>
      <c r="T1175" s="82" t="s">
        <v>147</v>
      </c>
      <c r="U1175" s="82" t="s">
        <v>21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/>
      </c>
      <c r="AU1175" s="11" t="str">
        <f t="shared" si="402"/>
        <v/>
      </c>
      <c r="AV1175" s="11" t="str">
        <f t="shared" si="403"/>
        <v/>
      </c>
      <c r="AW1175" s="11" t="str">
        <f t="shared" si="404"/>
        <v/>
      </c>
      <c r="AX1175" s="11" t="str">
        <f t="shared" si="405"/>
        <v/>
      </c>
      <c r="AY1175" s="11" t="str">
        <f t="shared" si="407"/>
        <v/>
      </c>
      <c r="AZ1175" s="11" t="str">
        <f t="shared" si="406"/>
        <v/>
      </c>
      <c r="BA1175" s="11" t="str">
        <f t="shared" si="409"/>
        <v xml:space="preserve"> </v>
      </c>
      <c r="BB1175" s="11" t="str">
        <f>IFERROR(IF(AW1175="","",VLOOKUP(AW1175,SUSS!R:S,2,FALSE)),AY1175*SUSS!$M$2)</f>
        <v/>
      </c>
      <c r="BC1175" s="11" t="str">
        <f t="shared" si="408"/>
        <v/>
      </c>
    </row>
    <row r="1176" spans="14:55" ht="15.75" thickBot="1">
      <c r="N1176" s="3" t="s">
        <v>138</v>
      </c>
      <c r="O1176" s="82">
        <v>111</v>
      </c>
      <c r="P1176" s="85">
        <v>4681.58</v>
      </c>
      <c r="Q1176" s="83" t="s">
        <v>14</v>
      </c>
      <c r="R1176" s="83" t="s">
        <v>10</v>
      </c>
      <c r="S1176" s="83" t="s">
        <v>10</v>
      </c>
      <c r="T1176" s="82" t="s">
        <v>146</v>
      </c>
      <c r="U1176" s="82" t="s">
        <v>21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N814094</v>
      </c>
      <c r="AU1176" s="11">
        <f t="shared" si="402"/>
        <v>111</v>
      </c>
      <c r="AV1176" s="11">
        <f t="shared" si="403"/>
        <v>4681.58</v>
      </c>
      <c r="AW1176" s="11" t="str">
        <f t="shared" si="404"/>
        <v>2020/6</v>
      </c>
      <c r="AX1176" s="11" t="str">
        <f t="shared" si="405"/>
        <v>2020/6 Contribuciones Seg. Social</v>
      </c>
      <c r="AY1176" s="11">
        <f t="shared" si="407"/>
        <v>107277.89</v>
      </c>
      <c r="AZ1176" s="11">
        <f t="shared" si="406"/>
        <v>4.3639747202335911E-2</v>
      </c>
      <c r="BA1176" s="11" t="str">
        <f t="shared" si="409"/>
        <v>N814094 111</v>
      </c>
      <c r="BB1176" s="11">
        <f>IFERROR(IF(AW1176="","",VLOOKUP(AW1176,SUSS!R:S,2,FALSE)),AY1176*SUSS!$M$2)</f>
        <v>12873.346799999999</v>
      </c>
      <c r="BC1176" s="11">
        <f t="shared" si="408"/>
        <v>561.78959999999995</v>
      </c>
    </row>
    <row r="1177" spans="14:55" ht="15.75" thickBot="1">
      <c r="N1177" s="3" t="s">
        <v>138</v>
      </c>
      <c r="O1177" s="82">
        <v>112</v>
      </c>
      <c r="P1177" s="86">
        <v>162.93</v>
      </c>
      <c r="Q1177" s="83" t="s">
        <v>37</v>
      </c>
      <c r="R1177" s="83" t="s">
        <v>10</v>
      </c>
      <c r="S1177" s="83" t="s">
        <v>11</v>
      </c>
      <c r="T1177" s="82" t="s">
        <v>142</v>
      </c>
      <c r="U1177" s="82" t="s">
        <v>21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4:55" ht="15.75" thickBot="1">
      <c r="N1178" s="3" t="s">
        <v>138</v>
      </c>
      <c r="O1178" s="82">
        <v>112</v>
      </c>
      <c r="P1178" s="85">
        <v>13038.1</v>
      </c>
      <c r="Q1178" s="83" t="s">
        <v>139</v>
      </c>
      <c r="R1178" s="83" t="s">
        <v>10</v>
      </c>
      <c r="S1178" s="83" t="s">
        <v>10</v>
      </c>
      <c r="T1178" s="82" t="s">
        <v>147</v>
      </c>
      <c r="U1178" s="82" t="s">
        <v>21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138</v>
      </c>
      <c r="O1179" s="82">
        <v>112</v>
      </c>
      <c r="P1179" s="85">
        <v>4681.58</v>
      </c>
      <c r="Q1179" s="83" t="s">
        <v>14</v>
      </c>
      <c r="R1179" s="83" t="s">
        <v>10</v>
      </c>
      <c r="S1179" s="83" t="s">
        <v>10</v>
      </c>
      <c r="T1179" s="82" t="s">
        <v>146</v>
      </c>
      <c r="U1179" s="82" t="s">
        <v>21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>N814094</v>
      </c>
      <c r="AU1179" s="11">
        <f t="shared" si="402"/>
        <v>112</v>
      </c>
      <c r="AV1179" s="11">
        <f t="shared" si="403"/>
        <v>4681.58</v>
      </c>
      <c r="AW1179" s="11" t="str">
        <f t="shared" si="404"/>
        <v>2020/6</v>
      </c>
      <c r="AX1179" s="11" t="str">
        <f t="shared" si="405"/>
        <v>2020/6 Contribuciones Seg. Social</v>
      </c>
      <c r="AY1179" s="11">
        <f t="shared" si="407"/>
        <v>107277.89</v>
      </c>
      <c r="AZ1179" s="11">
        <f t="shared" si="406"/>
        <v>4.3639747202335911E-2</v>
      </c>
      <c r="BA1179" s="11" t="str">
        <f t="shared" si="409"/>
        <v>N814094 112</v>
      </c>
      <c r="BB1179" s="11">
        <f>IFERROR(IF(AW1179="","",VLOOKUP(AW1179,SUSS!R:S,2,FALSE)),AY1179*SUSS!$M$2)</f>
        <v>12873.346799999999</v>
      </c>
      <c r="BC1179" s="11">
        <f t="shared" si="408"/>
        <v>561.78959999999995</v>
      </c>
    </row>
    <row r="1180" spans="14:55" ht="15.75" thickBot="1">
      <c r="N1180" s="3" t="s">
        <v>138</v>
      </c>
      <c r="O1180" s="82">
        <v>113</v>
      </c>
      <c r="P1180" s="86">
        <v>162.93</v>
      </c>
      <c r="Q1180" s="83" t="s">
        <v>37</v>
      </c>
      <c r="R1180" s="83" t="s">
        <v>10</v>
      </c>
      <c r="S1180" s="83" t="s">
        <v>11</v>
      </c>
      <c r="T1180" s="82" t="s">
        <v>142</v>
      </c>
      <c r="U1180" s="82" t="s">
        <v>21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4:55" ht="15.75" thickBot="1">
      <c r="N1181" s="3" t="s">
        <v>138</v>
      </c>
      <c r="O1181" s="82">
        <v>113</v>
      </c>
      <c r="P1181" s="85">
        <v>13038.1</v>
      </c>
      <c r="Q1181" s="83" t="s">
        <v>139</v>
      </c>
      <c r="R1181" s="83" t="s">
        <v>10</v>
      </c>
      <c r="S1181" s="83" t="s">
        <v>10</v>
      </c>
      <c r="T1181" s="82" t="s">
        <v>147</v>
      </c>
      <c r="U1181" s="82" t="s">
        <v>21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138</v>
      </c>
      <c r="O1182" s="82">
        <v>113</v>
      </c>
      <c r="P1182" s="85">
        <v>4681.58</v>
      </c>
      <c r="Q1182" s="83" t="s">
        <v>14</v>
      </c>
      <c r="R1182" s="83" t="s">
        <v>10</v>
      </c>
      <c r="S1182" s="83" t="s">
        <v>10</v>
      </c>
      <c r="T1182" s="82" t="s">
        <v>146</v>
      </c>
      <c r="U1182" s="82" t="s">
        <v>21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N814094</v>
      </c>
      <c r="AU1182" s="11">
        <f t="shared" ref="AU1182:AU1245" si="423">IF($Q1182=$AD$1,O1182,"")</f>
        <v>113</v>
      </c>
      <c r="AV1182" s="11">
        <f t="shared" ref="AV1182:AV1245" si="424">IF($Q1182=$AD$1,P1182,"")</f>
        <v>4681.58</v>
      </c>
      <c r="AW1182" s="11" t="str">
        <f t="shared" ref="AW1182:AW1245" si="425">IF($Q1182=$AD$1,T1182,"")</f>
        <v>2020/6</v>
      </c>
      <c r="AX1182" s="11" t="str">
        <f t="shared" ref="AX1182:AX1245" si="426">IF(AW1182&lt;&gt;"",AW1182&amp;" "&amp;$AD$1,"")</f>
        <v>2020/6 Contribuciones Seg. Social</v>
      </c>
      <c r="AY1182" s="11">
        <f t="shared" si="407"/>
        <v>107277.89</v>
      </c>
      <c r="AZ1182" s="11">
        <f t="shared" ref="AZ1182:AZ1245" si="427">IF(AY1182="","",AV1182/AY1182)</f>
        <v>4.3639747202335911E-2</v>
      </c>
      <c r="BA1182" s="11" t="str">
        <f t="shared" si="409"/>
        <v>N814094 113</v>
      </c>
      <c r="BB1182" s="11">
        <f>IFERROR(IF(AW1182="","",VLOOKUP(AW1182,SUSS!R:S,2,FALSE)),AY1182*SUSS!$M$2)</f>
        <v>12873.346799999999</v>
      </c>
      <c r="BC1182" s="11">
        <f t="shared" si="408"/>
        <v>561.78959999999995</v>
      </c>
    </row>
    <row r="1183" spans="14:55" ht="15.75" thickBot="1">
      <c r="N1183" s="3" t="s">
        <v>138</v>
      </c>
      <c r="O1183" s="82">
        <v>114</v>
      </c>
      <c r="P1183" s="86">
        <v>162.93</v>
      </c>
      <c r="Q1183" s="83" t="s">
        <v>37</v>
      </c>
      <c r="R1183" s="83" t="s">
        <v>10</v>
      </c>
      <c r="S1183" s="83" t="s">
        <v>11</v>
      </c>
      <c r="T1183" s="82" t="s">
        <v>142</v>
      </c>
      <c r="U1183" s="82" t="s">
        <v>21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4:55" ht="15.75" thickBot="1">
      <c r="N1184" s="3" t="s">
        <v>138</v>
      </c>
      <c r="O1184" s="82">
        <v>114</v>
      </c>
      <c r="P1184" s="85">
        <v>13038.1</v>
      </c>
      <c r="Q1184" s="83" t="s">
        <v>139</v>
      </c>
      <c r="R1184" s="83" t="s">
        <v>10</v>
      </c>
      <c r="S1184" s="83" t="s">
        <v>10</v>
      </c>
      <c r="T1184" s="82" t="s">
        <v>147</v>
      </c>
      <c r="U1184" s="82" t="s">
        <v>21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4:55" ht="15.75" thickBot="1">
      <c r="N1185" s="3" t="s">
        <v>138</v>
      </c>
      <c r="O1185" s="82">
        <v>114</v>
      </c>
      <c r="P1185" s="85">
        <v>4681.58</v>
      </c>
      <c r="Q1185" s="83" t="s">
        <v>14</v>
      </c>
      <c r="R1185" s="83" t="s">
        <v>10</v>
      </c>
      <c r="S1185" s="83" t="s">
        <v>10</v>
      </c>
      <c r="T1185" s="82" t="s">
        <v>146</v>
      </c>
      <c r="U1185" s="82" t="s">
        <v>21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N814094</v>
      </c>
      <c r="AU1185" s="11">
        <f t="shared" si="423"/>
        <v>114</v>
      </c>
      <c r="AV1185" s="11">
        <f t="shared" si="424"/>
        <v>4681.58</v>
      </c>
      <c r="AW1185" s="11" t="str">
        <f t="shared" si="425"/>
        <v>2020/6</v>
      </c>
      <c r="AX1185" s="11" t="str">
        <f t="shared" si="426"/>
        <v>2020/6 Contribuciones Seg. Social</v>
      </c>
      <c r="AY1185" s="11">
        <f t="shared" si="407"/>
        <v>107277.89</v>
      </c>
      <c r="AZ1185" s="11">
        <f t="shared" si="427"/>
        <v>4.3639747202335911E-2</v>
      </c>
      <c r="BA1185" s="11" t="str">
        <f t="shared" si="409"/>
        <v>N814094 114</v>
      </c>
      <c r="BB1185" s="11">
        <f>IFERROR(IF(AW1185="","",VLOOKUP(AW1185,SUSS!R:S,2,FALSE)),AY1185*SUSS!$M$2)</f>
        <v>12873.346799999999</v>
      </c>
      <c r="BC1185" s="11">
        <f t="shared" si="408"/>
        <v>561.78959999999995</v>
      </c>
    </row>
    <row r="1186" spans="14:55" ht="15.75" thickBot="1">
      <c r="N1186" s="3" t="s">
        <v>138</v>
      </c>
      <c r="O1186" s="82">
        <v>115</v>
      </c>
      <c r="P1186" s="86">
        <v>162.93</v>
      </c>
      <c r="Q1186" s="83" t="s">
        <v>37</v>
      </c>
      <c r="R1186" s="83" t="s">
        <v>10</v>
      </c>
      <c r="S1186" s="83" t="s">
        <v>11</v>
      </c>
      <c r="T1186" s="82" t="s">
        <v>142</v>
      </c>
      <c r="U1186" s="82" t="s">
        <v>21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138</v>
      </c>
      <c r="O1187" s="82">
        <v>115</v>
      </c>
      <c r="P1187" s="85">
        <v>13038.1</v>
      </c>
      <c r="Q1187" s="83" t="s">
        <v>139</v>
      </c>
      <c r="R1187" s="83" t="s">
        <v>10</v>
      </c>
      <c r="S1187" s="83" t="s">
        <v>10</v>
      </c>
      <c r="T1187" s="82" t="s">
        <v>147</v>
      </c>
      <c r="U1187" s="82" t="s">
        <v>21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138</v>
      </c>
      <c r="O1188" s="82">
        <v>115</v>
      </c>
      <c r="P1188" s="85">
        <v>4681.58</v>
      </c>
      <c r="Q1188" s="83" t="s">
        <v>14</v>
      </c>
      <c r="R1188" s="83" t="s">
        <v>10</v>
      </c>
      <c r="S1188" s="83" t="s">
        <v>10</v>
      </c>
      <c r="T1188" s="82" t="s">
        <v>146</v>
      </c>
      <c r="U1188" s="82" t="s">
        <v>21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N814094</v>
      </c>
      <c r="AU1188" s="11">
        <f t="shared" si="423"/>
        <v>115</v>
      </c>
      <c r="AV1188" s="11">
        <f t="shared" si="424"/>
        <v>4681.58</v>
      </c>
      <c r="AW1188" s="11" t="str">
        <f t="shared" si="425"/>
        <v>2020/6</v>
      </c>
      <c r="AX1188" s="11" t="str">
        <f t="shared" si="426"/>
        <v>2020/6 Contribuciones Seg. Social</v>
      </c>
      <c r="AY1188" s="11">
        <f t="shared" si="407"/>
        <v>107277.89</v>
      </c>
      <c r="AZ1188" s="11">
        <f t="shared" si="427"/>
        <v>4.3639747202335911E-2</v>
      </c>
      <c r="BA1188" s="11" t="str">
        <f t="shared" si="409"/>
        <v>N814094 115</v>
      </c>
      <c r="BB1188" s="11">
        <f>IFERROR(IF(AW1188="","",VLOOKUP(AW1188,SUSS!R:S,2,FALSE)),AY1188*SUSS!$M$2)</f>
        <v>12873.346799999999</v>
      </c>
      <c r="BC1188" s="11">
        <f t="shared" si="408"/>
        <v>561.78959999999995</v>
      </c>
    </row>
    <row r="1189" spans="14:55" ht="15.75" thickBot="1">
      <c r="N1189" s="3" t="s">
        <v>138</v>
      </c>
      <c r="O1189" s="82">
        <v>116</v>
      </c>
      <c r="P1189" s="86">
        <v>162.93</v>
      </c>
      <c r="Q1189" s="83" t="s">
        <v>37</v>
      </c>
      <c r="R1189" s="83" t="s">
        <v>10</v>
      </c>
      <c r="S1189" s="83" t="s">
        <v>11</v>
      </c>
      <c r="T1189" s="82" t="s">
        <v>142</v>
      </c>
      <c r="U1189" s="82" t="s">
        <v>21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138</v>
      </c>
      <c r="O1190" s="82">
        <v>116</v>
      </c>
      <c r="P1190" s="85">
        <v>13038.1</v>
      </c>
      <c r="Q1190" s="83" t="s">
        <v>139</v>
      </c>
      <c r="R1190" s="83" t="s">
        <v>10</v>
      </c>
      <c r="S1190" s="83" t="s">
        <v>10</v>
      </c>
      <c r="T1190" s="82" t="s">
        <v>147</v>
      </c>
      <c r="U1190" s="82" t="s">
        <v>21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138</v>
      </c>
      <c r="O1191" s="82">
        <v>116</v>
      </c>
      <c r="P1191" s="85">
        <v>4681.58</v>
      </c>
      <c r="Q1191" s="83" t="s">
        <v>14</v>
      </c>
      <c r="R1191" s="83" t="s">
        <v>10</v>
      </c>
      <c r="S1191" s="83" t="s">
        <v>10</v>
      </c>
      <c r="T1191" s="82" t="s">
        <v>146</v>
      </c>
      <c r="U1191" s="82" t="s">
        <v>21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N814094</v>
      </c>
      <c r="AU1191" s="11">
        <f t="shared" si="423"/>
        <v>116</v>
      </c>
      <c r="AV1191" s="11">
        <f t="shared" si="424"/>
        <v>4681.58</v>
      </c>
      <c r="AW1191" s="11" t="str">
        <f t="shared" si="425"/>
        <v>2020/6</v>
      </c>
      <c r="AX1191" s="11" t="str">
        <f t="shared" si="426"/>
        <v>2020/6 Contribuciones Seg. Social</v>
      </c>
      <c r="AY1191" s="11">
        <f t="shared" si="407"/>
        <v>107277.89</v>
      </c>
      <c r="AZ1191" s="11">
        <f t="shared" si="427"/>
        <v>4.3639747202335911E-2</v>
      </c>
      <c r="BA1191" s="11" t="str">
        <f t="shared" si="409"/>
        <v>N814094 116</v>
      </c>
      <c r="BB1191" s="11">
        <f>IFERROR(IF(AW1191="","",VLOOKUP(AW1191,SUSS!R:S,2,FALSE)),AY1191*SUSS!$M$2)</f>
        <v>12873.346799999999</v>
      </c>
      <c r="BC1191" s="11">
        <f t="shared" si="408"/>
        <v>561.78959999999995</v>
      </c>
    </row>
    <row r="1192" spans="14:55" ht="15.75" thickBot="1">
      <c r="N1192" s="3" t="s">
        <v>138</v>
      </c>
      <c r="O1192" s="82">
        <v>117</v>
      </c>
      <c r="P1192" s="86">
        <v>162.93</v>
      </c>
      <c r="Q1192" s="83" t="s">
        <v>37</v>
      </c>
      <c r="R1192" s="83" t="s">
        <v>10</v>
      </c>
      <c r="S1192" s="83" t="s">
        <v>11</v>
      </c>
      <c r="T1192" s="82" t="s">
        <v>142</v>
      </c>
      <c r="U1192" s="82" t="s">
        <v>21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4:55" ht="15.75" thickBot="1">
      <c r="N1193" s="3" t="s">
        <v>138</v>
      </c>
      <c r="O1193" s="82">
        <v>117</v>
      </c>
      <c r="P1193" s="85">
        <v>13038.1</v>
      </c>
      <c r="Q1193" s="83" t="s">
        <v>139</v>
      </c>
      <c r="R1193" s="83" t="s">
        <v>10</v>
      </c>
      <c r="S1193" s="83" t="s">
        <v>10</v>
      </c>
      <c r="T1193" s="82" t="s">
        <v>147</v>
      </c>
      <c r="U1193" s="82" t="s">
        <v>21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4:55" ht="15.75" thickBot="1">
      <c r="N1194" s="3" t="s">
        <v>138</v>
      </c>
      <c r="O1194" s="82">
        <v>117</v>
      </c>
      <c r="P1194" s="85">
        <v>4681.58</v>
      </c>
      <c r="Q1194" s="83" t="s">
        <v>14</v>
      </c>
      <c r="R1194" s="83" t="s">
        <v>10</v>
      </c>
      <c r="S1194" s="83" t="s">
        <v>10</v>
      </c>
      <c r="T1194" s="82" t="s">
        <v>146</v>
      </c>
      <c r="U1194" s="82" t="s">
        <v>21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N814094</v>
      </c>
      <c r="AU1194" s="11">
        <f t="shared" si="423"/>
        <v>117</v>
      </c>
      <c r="AV1194" s="11">
        <f t="shared" si="424"/>
        <v>4681.58</v>
      </c>
      <c r="AW1194" s="11" t="str">
        <f t="shared" si="425"/>
        <v>2020/6</v>
      </c>
      <c r="AX1194" s="11" t="str">
        <f t="shared" si="426"/>
        <v>2020/6 Contribuciones Seg. Social</v>
      </c>
      <c r="AY1194" s="11">
        <f t="shared" si="407"/>
        <v>107277.89</v>
      </c>
      <c r="AZ1194" s="11">
        <f t="shared" si="427"/>
        <v>4.3639747202335911E-2</v>
      </c>
      <c r="BA1194" s="11" t="str">
        <f t="shared" si="409"/>
        <v>N814094 117</v>
      </c>
      <c r="BB1194" s="11">
        <f>IFERROR(IF(AW1194="","",VLOOKUP(AW1194,SUSS!R:S,2,FALSE)),AY1194*SUSS!$M$2)</f>
        <v>12873.346799999999</v>
      </c>
      <c r="BC1194" s="11">
        <f t="shared" si="408"/>
        <v>561.78959999999995</v>
      </c>
    </row>
    <row r="1195" spans="14:55" ht="15.75" thickBot="1">
      <c r="N1195" s="3" t="s">
        <v>138</v>
      </c>
      <c r="O1195" s="82">
        <v>118</v>
      </c>
      <c r="P1195" s="86">
        <v>162.93</v>
      </c>
      <c r="Q1195" s="83" t="s">
        <v>37</v>
      </c>
      <c r="R1195" s="83" t="s">
        <v>10</v>
      </c>
      <c r="S1195" s="83" t="s">
        <v>11</v>
      </c>
      <c r="T1195" s="82" t="s">
        <v>142</v>
      </c>
      <c r="U1195" s="82" t="s">
        <v>21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138</v>
      </c>
      <c r="O1196" s="82">
        <v>118</v>
      </c>
      <c r="P1196" s="85">
        <v>13038.1</v>
      </c>
      <c r="Q1196" s="83" t="s">
        <v>139</v>
      </c>
      <c r="R1196" s="83" t="s">
        <v>10</v>
      </c>
      <c r="S1196" s="83" t="s">
        <v>10</v>
      </c>
      <c r="T1196" s="82" t="s">
        <v>147</v>
      </c>
      <c r="U1196" s="82" t="s">
        <v>21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4:55" ht="15.75" thickBot="1">
      <c r="N1197" s="3" t="s">
        <v>138</v>
      </c>
      <c r="O1197" s="82">
        <v>118</v>
      </c>
      <c r="P1197" s="85">
        <v>4681.58</v>
      </c>
      <c r="Q1197" s="83" t="s">
        <v>14</v>
      </c>
      <c r="R1197" s="83" t="s">
        <v>10</v>
      </c>
      <c r="S1197" s="83" t="s">
        <v>10</v>
      </c>
      <c r="T1197" s="82" t="s">
        <v>146</v>
      </c>
      <c r="U1197" s="82" t="s">
        <v>21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N814094</v>
      </c>
      <c r="AU1197" s="11">
        <f t="shared" si="423"/>
        <v>118</v>
      </c>
      <c r="AV1197" s="11">
        <f t="shared" si="424"/>
        <v>4681.58</v>
      </c>
      <c r="AW1197" s="11" t="str">
        <f t="shared" si="425"/>
        <v>2020/6</v>
      </c>
      <c r="AX1197" s="11" t="str">
        <f t="shared" si="426"/>
        <v>2020/6 Contribuciones Seg. Social</v>
      </c>
      <c r="AY1197" s="11">
        <f t="shared" si="407"/>
        <v>107277.89</v>
      </c>
      <c r="AZ1197" s="11">
        <f t="shared" si="427"/>
        <v>4.3639747202335911E-2</v>
      </c>
      <c r="BA1197" s="11" t="str">
        <f t="shared" si="409"/>
        <v>N814094 118</v>
      </c>
      <c r="BB1197" s="11">
        <f>IFERROR(IF(AW1197="","",VLOOKUP(AW1197,SUSS!R:S,2,FALSE)),AY1197*SUSS!$M$2)</f>
        <v>12873.346799999999</v>
      </c>
      <c r="BC1197" s="11">
        <f t="shared" si="408"/>
        <v>561.78959999999995</v>
      </c>
    </row>
    <row r="1198" spans="14:55" ht="15.75" thickBot="1">
      <c r="N1198" s="3" t="s">
        <v>138</v>
      </c>
      <c r="O1198" s="82">
        <v>119</v>
      </c>
      <c r="P1198" s="86">
        <v>162.93</v>
      </c>
      <c r="Q1198" s="83" t="s">
        <v>37</v>
      </c>
      <c r="R1198" s="83" t="s">
        <v>10</v>
      </c>
      <c r="S1198" s="83" t="s">
        <v>11</v>
      </c>
      <c r="T1198" s="82" t="s">
        <v>142</v>
      </c>
      <c r="U1198" s="82" t="s">
        <v>21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138</v>
      </c>
      <c r="O1199" s="82">
        <v>119</v>
      </c>
      <c r="P1199" s="85">
        <v>13038.1</v>
      </c>
      <c r="Q1199" s="83" t="s">
        <v>139</v>
      </c>
      <c r="R1199" s="83" t="s">
        <v>10</v>
      </c>
      <c r="S1199" s="83" t="s">
        <v>10</v>
      </c>
      <c r="T1199" s="82" t="s">
        <v>147</v>
      </c>
      <c r="U1199" s="82" t="s">
        <v>21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4:55" ht="15.75" thickBot="1">
      <c r="N1200" s="3" t="s">
        <v>138</v>
      </c>
      <c r="O1200" s="82">
        <v>119</v>
      </c>
      <c r="P1200" s="86">
        <v>457.89</v>
      </c>
      <c r="Q1200" s="83" t="s">
        <v>14</v>
      </c>
      <c r="R1200" s="83" t="s">
        <v>10</v>
      </c>
      <c r="S1200" s="83" t="s">
        <v>10</v>
      </c>
      <c r="T1200" s="82" t="s">
        <v>146</v>
      </c>
      <c r="U1200" s="82" t="s">
        <v>21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N814094</v>
      </c>
      <c r="AU1200" s="11">
        <f t="shared" si="423"/>
        <v>119</v>
      </c>
      <c r="AV1200" s="11">
        <f t="shared" si="424"/>
        <v>457.89</v>
      </c>
      <c r="AW1200" s="11" t="str">
        <f t="shared" si="425"/>
        <v>2020/6</v>
      </c>
      <c r="AX1200" s="11" t="str">
        <f t="shared" si="426"/>
        <v>2020/6 Contribuciones Seg. Social</v>
      </c>
      <c r="AY1200" s="11">
        <f t="shared" si="407"/>
        <v>107277.89</v>
      </c>
      <c r="AZ1200" s="11">
        <f t="shared" si="427"/>
        <v>4.2682606826066399E-3</v>
      </c>
      <c r="BA1200" s="11" t="str">
        <f t="shared" si="409"/>
        <v>N814094 119</v>
      </c>
      <c r="BB1200" s="11">
        <f>IFERROR(IF(AW1200="","",VLOOKUP(AW1200,SUSS!R:S,2,FALSE)),AY1200*SUSS!$M$2)</f>
        <v>12873.346799999999</v>
      </c>
      <c r="BC1200" s="11">
        <f t="shared" si="408"/>
        <v>54.946800000000003</v>
      </c>
    </row>
    <row r="1201" spans="14:55" ht="15.75" thickBot="1">
      <c r="N1201" s="3" t="s">
        <v>138</v>
      </c>
      <c r="O1201" s="82">
        <v>119</v>
      </c>
      <c r="P1201" s="85">
        <v>4223.6899999999996</v>
      </c>
      <c r="Q1201" s="83" t="s">
        <v>14</v>
      </c>
      <c r="R1201" s="83" t="s">
        <v>10</v>
      </c>
      <c r="S1201" s="83" t="s">
        <v>11</v>
      </c>
      <c r="T1201" s="82" t="s">
        <v>146</v>
      </c>
      <c r="U1201" s="82" t="s">
        <v>21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N814094</v>
      </c>
      <c r="AU1201" s="11">
        <f t="shared" si="423"/>
        <v>119</v>
      </c>
      <c r="AV1201" s="11">
        <f t="shared" si="424"/>
        <v>4223.6899999999996</v>
      </c>
      <c r="AW1201" s="11" t="str">
        <f t="shared" si="425"/>
        <v>2020/6</v>
      </c>
      <c r="AX1201" s="11" t="str">
        <f t="shared" si="426"/>
        <v>2020/6 Contribuciones Seg. Social</v>
      </c>
      <c r="AY1201" s="11">
        <f t="shared" si="407"/>
        <v>107277.89</v>
      </c>
      <c r="AZ1201" s="11">
        <f t="shared" si="427"/>
        <v>3.9371486519729271E-2</v>
      </c>
      <c r="BA1201" s="11" t="str">
        <f t="shared" si="409"/>
        <v>N814094 119</v>
      </c>
      <c r="BB1201" s="11">
        <f>IFERROR(IF(AW1201="","",VLOOKUP(AW1201,SUSS!R:S,2,FALSE)),AY1201*SUSS!$M$2)</f>
        <v>12873.346799999999</v>
      </c>
      <c r="BC1201" s="11">
        <f t="shared" si="408"/>
        <v>506.8427999999999</v>
      </c>
    </row>
    <row r="1202" spans="14:55" ht="15.75" thickBot="1">
      <c r="N1202" s="3" t="s">
        <v>138</v>
      </c>
      <c r="O1202" s="82">
        <v>120</v>
      </c>
      <c r="P1202" s="86">
        <v>163.04</v>
      </c>
      <c r="Q1202" s="83" t="s">
        <v>37</v>
      </c>
      <c r="R1202" s="83" t="s">
        <v>10</v>
      </c>
      <c r="S1202" s="83" t="s">
        <v>11</v>
      </c>
      <c r="T1202" s="82" t="s">
        <v>142</v>
      </c>
      <c r="U1202" s="82" t="s">
        <v>21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138</v>
      </c>
      <c r="O1203" s="82">
        <v>120</v>
      </c>
      <c r="P1203" s="86">
        <v>431.78</v>
      </c>
      <c r="Q1203" s="83" t="s">
        <v>139</v>
      </c>
      <c r="R1203" s="83" t="s">
        <v>10</v>
      </c>
      <c r="S1203" s="83" t="s">
        <v>10</v>
      </c>
      <c r="T1203" s="82" t="s">
        <v>147</v>
      </c>
      <c r="U1203" s="82" t="s">
        <v>21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138</v>
      </c>
      <c r="O1204" s="82">
        <v>120</v>
      </c>
      <c r="P1204" s="85">
        <v>12607.1</v>
      </c>
      <c r="Q1204" s="83" t="s">
        <v>139</v>
      </c>
      <c r="R1204" s="83" t="s">
        <v>10</v>
      </c>
      <c r="S1204" s="83" t="s">
        <v>11</v>
      </c>
      <c r="T1204" s="82" t="s">
        <v>147</v>
      </c>
      <c r="U1204" s="82" t="s">
        <v>21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4:55" ht="15.75" thickBot="1">
      <c r="N1205" s="3" t="s">
        <v>138</v>
      </c>
      <c r="O1205" s="82">
        <v>120</v>
      </c>
      <c r="P1205" s="85">
        <v>4681.09</v>
      </c>
      <c r="Q1205" s="83" t="s">
        <v>14</v>
      </c>
      <c r="R1205" s="83" t="s">
        <v>10</v>
      </c>
      <c r="S1205" s="83" t="s">
        <v>11</v>
      </c>
      <c r="T1205" s="82" t="s">
        <v>146</v>
      </c>
      <c r="U1205" s="82" t="s">
        <v>21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>N814094</v>
      </c>
      <c r="AU1205" s="11">
        <f t="shared" si="423"/>
        <v>120</v>
      </c>
      <c r="AV1205" s="11">
        <f t="shared" si="424"/>
        <v>4681.09</v>
      </c>
      <c r="AW1205" s="11" t="str">
        <f t="shared" si="425"/>
        <v>2020/6</v>
      </c>
      <c r="AX1205" s="11" t="str">
        <f t="shared" si="426"/>
        <v>2020/6 Contribuciones Seg. Social</v>
      </c>
      <c r="AY1205" s="11">
        <f t="shared" si="407"/>
        <v>107277.89</v>
      </c>
      <c r="AZ1205" s="11">
        <f t="shared" si="427"/>
        <v>4.3635179625550059E-2</v>
      </c>
      <c r="BA1205" s="11" t="str">
        <f t="shared" si="409"/>
        <v>N814094 120</v>
      </c>
      <c r="BB1205" s="11">
        <f>IFERROR(IF(AW1205="","",VLOOKUP(AW1205,SUSS!R:S,2,FALSE)),AY1205*SUSS!$M$2)</f>
        <v>12873.346799999999</v>
      </c>
      <c r="BC1205" s="11">
        <f t="shared" si="408"/>
        <v>561.73080000000004</v>
      </c>
    </row>
    <row r="1206" spans="14:55" ht="46.5" thickBot="1">
      <c r="N1206" s="3" t="s">
        <v>148</v>
      </c>
      <c r="O1206" s="89" t="s">
        <v>22</v>
      </c>
      <c r="P1206"/>
      <c r="Q1206"/>
      <c r="R1206"/>
      <c r="S1206"/>
      <c r="T1206"/>
      <c r="U1206"/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148</v>
      </c>
      <c r="O1207" s="87" t="s">
        <v>16</v>
      </c>
      <c r="P1207" s="87" t="s">
        <v>17</v>
      </c>
      <c r="Q1207" s="87" t="s">
        <v>3</v>
      </c>
      <c r="R1207" s="87" t="s">
        <v>4</v>
      </c>
      <c r="S1207" s="87" t="s">
        <v>5</v>
      </c>
      <c r="T1207" s="87" t="s">
        <v>18</v>
      </c>
      <c r="U1207" s="87" t="s">
        <v>19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4:55" ht="15.75" thickBot="1">
      <c r="N1208" s="3" t="s">
        <v>148</v>
      </c>
      <c r="O1208" s="77">
        <v>1</v>
      </c>
      <c r="P1208" s="80">
        <v>7437.44</v>
      </c>
      <c r="Q1208" s="78" t="s">
        <v>13</v>
      </c>
      <c r="R1208" s="78" t="s">
        <v>10</v>
      </c>
      <c r="S1208" s="78" t="s">
        <v>10</v>
      </c>
      <c r="T1208" s="77" t="s">
        <v>143</v>
      </c>
      <c r="U1208" s="77" t="s">
        <v>21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/>
      </c>
      <c r="AU1208" s="11" t="str">
        <f t="shared" si="423"/>
        <v/>
      </c>
      <c r="AV1208" s="11" t="str">
        <f t="shared" si="424"/>
        <v/>
      </c>
      <c r="AW1208" s="11" t="str">
        <f t="shared" si="425"/>
        <v/>
      </c>
      <c r="AX1208" s="11" t="str">
        <f t="shared" si="426"/>
        <v/>
      </c>
      <c r="AY1208" s="11" t="str">
        <f t="shared" si="407"/>
        <v/>
      </c>
      <c r="AZ1208" s="11" t="str">
        <f t="shared" si="427"/>
        <v/>
      </c>
      <c r="BA1208" s="11" t="str">
        <f t="shared" si="409"/>
        <v xml:space="preserve"> </v>
      </c>
      <c r="BB1208" s="11" t="str">
        <f>IFERROR(IF(AW1208="","",VLOOKUP(AW1208,SUSS!R:S,2,FALSE)),AY1208*SUSS!$M$2)</f>
        <v/>
      </c>
      <c r="BC1208" s="11" t="str">
        <f t="shared" si="408"/>
        <v/>
      </c>
    </row>
    <row r="1209" spans="14:55" ht="15.75" thickBot="1">
      <c r="N1209" s="3" t="s">
        <v>148</v>
      </c>
      <c r="O1209" s="82">
        <v>2</v>
      </c>
      <c r="P1209" s="85">
        <v>7437.44</v>
      </c>
      <c r="Q1209" s="83" t="s">
        <v>13</v>
      </c>
      <c r="R1209" s="83" t="s">
        <v>10</v>
      </c>
      <c r="S1209" s="83" t="s">
        <v>10</v>
      </c>
      <c r="T1209" s="82" t="s">
        <v>143</v>
      </c>
      <c r="U1209" s="82" t="s">
        <v>21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4:55" ht="15.75" thickBot="1">
      <c r="N1210" s="3" t="s">
        <v>148</v>
      </c>
      <c r="O1210" s="82">
        <v>3</v>
      </c>
      <c r="P1210" s="85">
        <v>7437.44</v>
      </c>
      <c r="Q1210" s="83" t="s">
        <v>13</v>
      </c>
      <c r="R1210" s="83" t="s">
        <v>10</v>
      </c>
      <c r="S1210" s="83" t="s">
        <v>10</v>
      </c>
      <c r="T1210" s="82" t="s">
        <v>143</v>
      </c>
      <c r="U1210" s="82" t="s">
        <v>21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148</v>
      </c>
      <c r="O1211" s="82">
        <v>4</v>
      </c>
      <c r="P1211" s="85">
        <v>7437.44</v>
      </c>
      <c r="Q1211" s="83" t="s">
        <v>13</v>
      </c>
      <c r="R1211" s="83" t="s">
        <v>10</v>
      </c>
      <c r="S1211" s="83" t="s">
        <v>10</v>
      </c>
      <c r="T1211" s="82" t="s">
        <v>143</v>
      </c>
      <c r="U1211" s="82" t="s">
        <v>21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148</v>
      </c>
      <c r="O1212" s="82">
        <v>5</v>
      </c>
      <c r="P1212" s="85">
        <v>7437.44</v>
      </c>
      <c r="Q1212" s="83" t="s">
        <v>13</v>
      </c>
      <c r="R1212" s="83" t="s">
        <v>10</v>
      </c>
      <c r="S1212" s="83" t="s">
        <v>10</v>
      </c>
      <c r="T1212" s="82" t="s">
        <v>143</v>
      </c>
      <c r="U1212" s="82" t="s">
        <v>21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/>
      </c>
      <c r="AU1212" s="11" t="str">
        <f t="shared" si="423"/>
        <v/>
      </c>
      <c r="AV1212" s="11" t="str">
        <f t="shared" si="424"/>
        <v/>
      </c>
      <c r="AW1212" s="11" t="str">
        <f t="shared" si="425"/>
        <v/>
      </c>
      <c r="AX1212" s="11" t="str">
        <f t="shared" si="426"/>
        <v/>
      </c>
      <c r="AY1212" s="11" t="str">
        <f t="shared" si="407"/>
        <v/>
      </c>
      <c r="AZ1212" s="11" t="str">
        <f t="shared" si="427"/>
        <v/>
      </c>
      <c r="BA1212" s="11" t="str">
        <f t="shared" si="409"/>
        <v xml:space="preserve"> </v>
      </c>
      <c r="BB1212" s="11" t="str">
        <f>IFERROR(IF(AW1212="","",VLOOKUP(AW1212,SUSS!R:S,2,FALSE)),AY1212*SUSS!$M$2)</f>
        <v/>
      </c>
      <c r="BC1212" s="11" t="str">
        <f t="shared" si="408"/>
        <v/>
      </c>
    </row>
    <row r="1213" spans="14:55" ht="15.75" thickBot="1">
      <c r="N1213" s="3" t="s">
        <v>148</v>
      </c>
      <c r="O1213" s="82">
        <v>6</v>
      </c>
      <c r="P1213" s="85">
        <v>7437.44</v>
      </c>
      <c r="Q1213" s="83" t="s">
        <v>13</v>
      </c>
      <c r="R1213" s="83" t="s">
        <v>10</v>
      </c>
      <c r="S1213" s="83" t="s">
        <v>10</v>
      </c>
      <c r="T1213" s="82" t="s">
        <v>143</v>
      </c>
      <c r="U1213" s="82" t="s">
        <v>21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148</v>
      </c>
      <c r="O1214" s="82">
        <v>7</v>
      </c>
      <c r="P1214" s="85">
        <v>7437.44</v>
      </c>
      <c r="Q1214" s="83" t="s">
        <v>13</v>
      </c>
      <c r="R1214" s="83" t="s">
        <v>10</v>
      </c>
      <c r="S1214" s="83" t="s">
        <v>10</v>
      </c>
      <c r="T1214" s="82" t="s">
        <v>143</v>
      </c>
      <c r="U1214" s="82" t="s">
        <v>21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148</v>
      </c>
      <c r="O1215" s="82">
        <v>8</v>
      </c>
      <c r="P1215" s="85">
        <v>7437.44</v>
      </c>
      <c r="Q1215" s="83" t="s">
        <v>13</v>
      </c>
      <c r="R1215" s="83" t="s">
        <v>10</v>
      </c>
      <c r="S1215" s="83" t="s">
        <v>10</v>
      </c>
      <c r="T1215" s="82" t="s">
        <v>143</v>
      </c>
      <c r="U1215" s="82" t="s">
        <v>21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/>
      </c>
      <c r="AU1215" s="11" t="str">
        <f t="shared" si="423"/>
        <v/>
      </c>
      <c r="AV1215" s="11" t="str">
        <f t="shared" si="424"/>
        <v/>
      </c>
      <c r="AW1215" s="11" t="str">
        <f t="shared" si="425"/>
        <v/>
      </c>
      <c r="AX1215" s="11" t="str">
        <f t="shared" si="426"/>
        <v/>
      </c>
      <c r="AY1215" s="11" t="str">
        <f t="shared" si="407"/>
        <v/>
      </c>
      <c r="AZ1215" s="11" t="str">
        <f t="shared" si="427"/>
        <v/>
      </c>
      <c r="BA1215" s="11" t="str">
        <f t="shared" si="409"/>
        <v xml:space="preserve"> </v>
      </c>
      <c r="BB1215" s="11" t="str">
        <f>IFERROR(IF(AW1215="","",VLOOKUP(AW1215,SUSS!R:S,2,FALSE)),AY1215*SUSS!$M$2)</f>
        <v/>
      </c>
      <c r="BC1215" s="11" t="str">
        <f t="shared" si="408"/>
        <v/>
      </c>
    </row>
    <row r="1216" spans="14:55" ht="15.75" thickBot="1">
      <c r="N1216" s="3" t="s">
        <v>148</v>
      </c>
      <c r="O1216" s="82">
        <v>9</v>
      </c>
      <c r="P1216" s="85">
        <v>7437.44</v>
      </c>
      <c r="Q1216" s="83" t="s">
        <v>13</v>
      </c>
      <c r="R1216" s="83" t="s">
        <v>10</v>
      </c>
      <c r="S1216" s="83" t="s">
        <v>10</v>
      </c>
      <c r="T1216" s="82" t="s">
        <v>143</v>
      </c>
      <c r="U1216" s="82" t="s">
        <v>21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4:55" ht="15.75" thickBot="1">
      <c r="N1217" s="3" t="s">
        <v>148</v>
      </c>
      <c r="O1217" s="82">
        <v>10</v>
      </c>
      <c r="P1217" s="85">
        <v>7437.44</v>
      </c>
      <c r="Q1217" s="83" t="s">
        <v>13</v>
      </c>
      <c r="R1217" s="83" t="s">
        <v>10</v>
      </c>
      <c r="S1217" s="83" t="s">
        <v>10</v>
      </c>
      <c r="T1217" s="82" t="s">
        <v>143</v>
      </c>
      <c r="U1217" s="82" t="s">
        <v>21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4:55" ht="15.75" thickBot="1">
      <c r="N1218" s="3" t="s">
        <v>148</v>
      </c>
      <c r="O1218" s="82">
        <v>11</v>
      </c>
      <c r="P1218" s="85">
        <v>7437.44</v>
      </c>
      <c r="Q1218" s="83" t="s">
        <v>13</v>
      </c>
      <c r="R1218" s="83" t="s">
        <v>10</v>
      </c>
      <c r="S1218" s="83" t="s">
        <v>10</v>
      </c>
      <c r="T1218" s="82" t="s">
        <v>143</v>
      </c>
      <c r="U1218" s="82" t="s">
        <v>21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148</v>
      </c>
      <c r="O1219" s="82">
        <v>12</v>
      </c>
      <c r="P1219" s="85">
        <v>7437.44</v>
      </c>
      <c r="Q1219" s="83" t="s">
        <v>13</v>
      </c>
      <c r="R1219" s="83" t="s">
        <v>10</v>
      </c>
      <c r="S1219" s="83" t="s">
        <v>10</v>
      </c>
      <c r="T1219" s="82" t="s">
        <v>143</v>
      </c>
      <c r="U1219" s="82" t="s">
        <v>21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148</v>
      </c>
      <c r="O1220" s="82">
        <v>13</v>
      </c>
      <c r="P1220" s="85">
        <v>7437.44</v>
      </c>
      <c r="Q1220" s="83" t="s">
        <v>13</v>
      </c>
      <c r="R1220" s="83" t="s">
        <v>10</v>
      </c>
      <c r="S1220" s="83" t="s">
        <v>10</v>
      </c>
      <c r="T1220" s="82" t="s">
        <v>143</v>
      </c>
      <c r="U1220" s="82" t="s">
        <v>21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4:55" ht="15.75" thickBot="1">
      <c r="N1221" s="3" t="s">
        <v>148</v>
      </c>
      <c r="O1221" s="82">
        <v>14</v>
      </c>
      <c r="P1221" s="85">
        <v>7437.44</v>
      </c>
      <c r="Q1221" s="83" t="s">
        <v>13</v>
      </c>
      <c r="R1221" s="83" t="s">
        <v>10</v>
      </c>
      <c r="S1221" s="83" t="s">
        <v>10</v>
      </c>
      <c r="T1221" s="82" t="s">
        <v>143</v>
      </c>
      <c r="U1221" s="82" t="s">
        <v>21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148</v>
      </c>
      <c r="O1222" s="82">
        <v>15</v>
      </c>
      <c r="P1222" s="85">
        <v>7437.44</v>
      </c>
      <c r="Q1222" s="83" t="s">
        <v>13</v>
      </c>
      <c r="R1222" s="83" t="s">
        <v>10</v>
      </c>
      <c r="S1222" s="83" t="s">
        <v>10</v>
      </c>
      <c r="T1222" s="82" t="s">
        <v>143</v>
      </c>
      <c r="U1222" s="82" t="s">
        <v>21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148</v>
      </c>
      <c r="O1223" s="82">
        <v>16</v>
      </c>
      <c r="P1223" s="85">
        <v>7437.44</v>
      </c>
      <c r="Q1223" s="83" t="s">
        <v>13</v>
      </c>
      <c r="R1223" s="83" t="s">
        <v>10</v>
      </c>
      <c r="S1223" s="83" t="s">
        <v>10</v>
      </c>
      <c r="T1223" s="82" t="s">
        <v>143</v>
      </c>
      <c r="U1223" s="82" t="s">
        <v>21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4:55" ht="15.75" thickBot="1">
      <c r="N1224" s="3" t="s">
        <v>148</v>
      </c>
      <c r="O1224" s="82">
        <v>17</v>
      </c>
      <c r="P1224" s="85">
        <v>7437.44</v>
      </c>
      <c r="Q1224" s="83" t="s">
        <v>13</v>
      </c>
      <c r="R1224" s="83" t="s">
        <v>10</v>
      </c>
      <c r="S1224" s="83" t="s">
        <v>10</v>
      </c>
      <c r="T1224" s="82" t="s">
        <v>143</v>
      </c>
      <c r="U1224" s="82" t="s">
        <v>21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/>
      </c>
      <c r="AU1224" s="11" t="str">
        <f t="shared" si="423"/>
        <v/>
      </c>
      <c r="AV1224" s="11" t="str">
        <f t="shared" si="424"/>
        <v/>
      </c>
      <c r="AW1224" s="11" t="str">
        <f t="shared" si="425"/>
        <v/>
      </c>
      <c r="AX1224" s="11" t="str">
        <f t="shared" si="426"/>
        <v/>
      </c>
      <c r="AY1224" s="11" t="str">
        <f t="shared" si="428"/>
        <v/>
      </c>
      <c r="AZ1224" s="11" t="str">
        <f t="shared" si="427"/>
        <v/>
      </c>
      <c r="BA1224" s="11" t="str">
        <f t="shared" ref="BA1224:BA1287" si="430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29"/>
        <v/>
      </c>
    </row>
    <row r="1225" spans="14:55" ht="15.75" thickBot="1">
      <c r="N1225" s="3" t="s">
        <v>148</v>
      </c>
      <c r="O1225" s="82">
        <v>18</v>
      </c>
      <c r="P1225" s="85">
        <v>7437.44</v>
      </c>
      <c r="Q1225" s="83" t="s">
        <v>13</v>
      </c>
      <c r="R1225" s="83" t="s">
        <v>10</v>
      </c>
      <c r="S1225" s="83" t="s">
        <v>10</v>
      </c>
      <c r="T1225" s="82" t="s">
        <v>143</v>
      </c>
      <c r="U1225" s="82" t="s">
        <v>21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4:55" ht="15.75" thickBot="1">
      <c r="N1226" s="3" t="s">
        <v>148</v>
      </c>
      <c r="O1226" s="82">
        <v>19</v>
      </c>
      <c r="P1226" s="85">
        <v>7437.44</v>
      </c>
      <c r="Q1226" s="83" t="s">
        <v>13</v>
      </c>
      <c r="R1226" s="83" t="s">
        <v>10</v>
      </c>
      <c r="S1226" s="83" t="s">
        <v>10</v>
      </c>
      <c r="T1226" s="82" t="s">
        <v>143</v>
      </c>
      <c r="U1226" s="82" t="s">
        <v>21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148</v>
      </c>
      <c r="O1227" s="82">
        <v>20</v>
      </c>
      <c r="P1227" s="85">
        <v>7437.44</v>
      </c>
      <c r="Q1227" s="83" t="s">
        <v>13</v>
      </c>
      <c r="R1227" s="83" t="s">
        <v>10</v>
      </c>
      <c r="S1227" s="83" t="s">
        <v>10</v>
      </c>
      <c r="T1227" s="82" t="s">
        <v>143</v>
      </c>
      <c r="U1227" s="82" t="s">
        <v>21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148</v>
      </c>
      <c r="O1228" s="82">
        <v>21</v>
      </c>
      <c r="P1228" s="85">
        <v>7437.44</v>
      </c>
      <c r="Q1228" s="83" t="s">
        <v>13</v>
      </c>
      <c r="R1228" s="83" t="s">
        <v>10</v>
      </c>
      <c r="S1228" s="83" t="s">
        <v>10</v>
      </c>
      <c r="T1228" s="82" t="s">
        <v>143</v>
      </c>
      <c r="U1228" s="82" t="s">
        <v>21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4:55" ht="15.75" thickBot="1">
      <c r="N1229" s="3" t="s">
        <v>148</v>
      </c>
      <c r="O1229" s="82">
        <v>22</v>
      </c>
      <c r="P1229" s="85">
        <v>7437.44</v>
      </c>
      <c r="Q1229" s="83" t="s">
        <v>13</v>
      </c>
      <c r="R1229" s="83" t="s">
        <v>10</v>
      </c>
      <c r="S1229" s="83" t="s">
        <v>10</v>
      </c>
      <c r="T1229" s="82" t="s">
        <v>143</v>
      </c>
      <c r="U1229" s="82" t="s">
        <v>21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4:55" ht="15.75" thickBot="1">
      <c r="N1230" s="3" t="s">
        <v>148</v>
      </c>
      <c r="O1230" s="82">
        <v>23</v>
      </c>
      <c r="P1230" s="85">
        <v>7437.44</v>
      </c>
      <c r="Q1230" s="83" t="s">
        <v>13</v>
      </c>
      <c r="R1230" s="83" t="s">
        <v>10</v>
      </c>
      <c r="S1230" s="83" t="s">
        <v>10</v>
      </c>
      <c r="T1230" s="82" t="s">
        <v>143</v>
      </c>
      <c r="U1230" s="82" t="s">
        <v>21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148</v>
      </c>
      <c r="O1231" s="82">
        <v>24</v>
      </c>
      <c r="P1231" s="85">
        <v>7437.44</v>
      </c>
      <c r="Q1231" s="83" t="s">
        <v>13</v>
      </c>
      <c r="R1231" s="83" t="s">
        <v>10</v>
      </c>
      <c r="S1231" s="83" t="s">
        <v>10</v>
      </c>
      <c r="T1231" s="82" t="s">
        <v>143</v>
      </c>
      <c r="U1231" s="82" t="s">
        <v>21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148</v>
      </c>
      <c r="O1232" s="82">
        <v>25</v>
      </c>
      <c r="P1232" s="85">
        <v>7437.44</v>
      </c>
      <c r="Q1232" s="83" t="s">
        <v>13</v>
      </c>
      <c r="R1232" s="83" t="s">
        <v>10</v>
      </c>
      <c r="S1232" s="83" t="s">
        <v>10</v>
      </c>
      <c r="T1232" s="82" t="s">
        <v>143</v>
      </c>
      <c r="U1232" s="82" t="s">
        <v>21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15.75" thickBot="1">
      <c r="N1233" s="3" t="s">
        <v>148</v>
      </c>
      <c r="O1233" s="82">
        <v>26</v>
      </c>
      <c r="P1233" s="85">
        <v>7437.44</v>
      </c>
      <c r="Q1233" s="83" t="s">
        <v>13</v>
      </c>
      <c r="R1233" s="83" t="s">
        <v>10</v>
      </c>
      <c r="S1233" s="83" t="s">
        <v>10</v>
      </c>
      <c r="T1233" s="82" t="s">
        <v>143</v>
      </c>
      <c r="U1233" s="82" t="s">
        <v>21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/>
      </c>
      <c r="AU1233" s="11" t="str">
        <f t="shared" si="423"/>
        <v/>
      </c>
      <c r="AV1233" s="11" t="str">
        <f t="shared" si="424"/>
        <v/>
      </c>
      <c r="AW1233" s="11" t="str">
        <f t="shared" si="425"/>
        <v/>
      </c>
      <c r="AX1233" s="11" t="str">
        <f t="shared" si="426"/>
        <v/>
      </c>
      <c r="AY1233" s="11" t="str">
        <f t="shared" si="428"/>
        <v/>
      </c>
      <c r="AZ1233" s="11" t="str">
        <f t="shared" si="427"/>
        <v/>
      </c>
      <c r="BA1233" s="11" t="str">
        <f t="shared" si="430"/>
        <v xml:space="preserve"> </v>
      </c>
      <c r="BB1233" s="11" t="str">
        <f>IFERROR(IF(AW1233="","",VLOOKUP(AW1233,SUSS!R:S,2,FALSE)),AY1233*SUSS!$M$2)</f>
        <v/>
      </c>
      <c r="BC1233" s="11" t="str">
        <f t="shared" si="429"/>
        <v/>
      </c>
    </row>
    <row r="1234" spans="14:55" ht="15.75" thickBot="1">
      <c r="N1234" s="3" t="s">
        <v>148</v>
      </c>
      <c r="O1234" s="82">
        <v>27</v>
      </c>
      <c r="P1234" s="85">
        <v>7437.44</v>
      </c>
      <c r="Q1234" s="83" t="s">
        <v>13</v>
      </c>
      <c r="R1234" s="83" t="s">
        <v>10</v>
      </c>
      <c r="S1234" s="83" t="s">
        <v>10</v>
      </c>
      <c r="T1234" s="82" t="s">
        <v>143</v>
      </c>
      <c r="U1234" s="82" t="s">
        <v>21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148</v>
      </c>
      <c r="O1235" s="82">
        <v>28</v>
      </c>
      <c r="P1235" s="85">
        <v>3319.55</v>
      </c>
      <c r="Q1235" s="83" t="s">
        <v>13</v>
      </c>
      <c r="R1235" s="83" t="s">
        <v>10</v>
      </c>
      <c r="S1235" s="83" t="s">
        <v>10</v>
      </c>
      <c r="T1235" s="82" t="s">
        <v>143</v>
      </c>
      <c r="U1235" s="82" t="s">
        <v>21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148</v>
      </c>
      <c r="O1236" s="82">
        <v>28</v>
      </c>
      <c r="P1236" s="85">
        <v>4117.8900000000003</v>
      </c>
      <c r="Q1236" s="83" t="s">
        <v>13</v>
      </c>
      <c r="R1236" s="83" t="s">
        <v>10</v>
      </c>
      <c r="S1236" s="83" t="s">
        <v>11</v>
      </c>
      <c r="T1236" s="82" t="s">
        <v>143</v>
      </c>
      <c r="U1236" s="82" t="s">
        <v>21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/>
      </c>
      <c r="AU1236" s="11" t="str">
        <f t="shared" si="423"/>
        <v/>
      </c>
      <c r="AV1236" s="11" t="str">
        <f t="shared" si="424"/>
        <v/>
      </c>
      <c r="AW1236" s="11" t="str">
        <f t="shared" si="425"/>
        <v/>
      </c>
      <c r="AX1236" s="11" t="str">
        <f t="shared" si="426"/>
        <v/>
      </c>
      <c r="AY1236" s="11" t="str">
        <f t="shared" si="428"/>
        <v/>
      </c>
      <c r="AZ1236" s="11" t="str">
        <f t="shared" si="427"/>
        <v/>
      </c>
      <c r="BA1236" s="11" t="str">
        <f t="shared" si="430"/>
        <v xml:space="preserve"> </v>
      </c>
      <c r="BB1236" s="11" t="str">
        <f>IFERROR(IF(AW1236="","",VLOOKUP(AW1236,SUSS!R:S,2,FALSE)),AY1236*SUSS!$M$2)</f>
        <v/>
      </c>
      <c r="BC1236" s="11" t="str">
        <f t="shared" si="429"/>
        <v/>
      </c>
    </row>
    <row r="1237" spans="14:55" ht="15.75" thickBot="1">
      <c r="N1237" s="3" t="s">
        <v>148</v>
      </c>
      <c r="O1237" s="82">
        <v>29</v>
      </c>
      <c r="P1237" s="85">
        <v>7437.44</v>
      </c>
      <c r="Q1237" s="83" t="s">
        <v>13</v>
      </c>
      <c r="R1237" s="83" t="s">
        <v>10</v>
      </c>
      <c r="S1237" s="83" t="s">
        <v>11</v>
      </c>
      <c r="T1237" s="82" t="s">
        <v>143</v>
      </c>
      <c r="U1237" s="82" t="s">
        <v>21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15.75" thickBot="1">
      <c r="N1238" s="3" t="s">
        <v>148</v>
      </c>
      <c r="O1238" s="82">
        <v>30</v>
      </c>
      <c r="P1238" s="85">
        <v>7437.44</v>
      </c>
      <c r="Q1238" s="83" t="s">
        <v>13</v>
      </c>
      <c r="R1238" s="83" t="s">
        <v>10</v>
      </c>
      <c r="S1238" s="83" t="s">
        <v>11</v>
      </c>
      <c r="T1238" s="82" t="s">
        <v>143</v>
      </c>
      <c r="U1238" s="82" t="s">
        <v>21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15.75" thickBot="1">
      <c r="N1239" s="3" t="s">
        <v>148</v>
      </c>
      <c r="O1239" s="82">
        <v>31</v>
      </c>
      <c r="P1239" s="85">
        <v>1420.27</v>
      </c>
      <c r="Q1239" s="83" t="s">
        <v>13</v>
      </c>
      <c r="R1239" s="83" t="s">
        <v>10</v>
      </c>
      <c r="S1239" s="83" t="s">
        <v>11</v>
      </c>
      <c r="T1239" s="82" t="s">
        <v>143</v>
      </c>
      <c r="U1239" s="82" t="s">
        <v>21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148</v>
      </c>
      <c r="O1240" s="82">
        <v>31</v>
      </c>
      <c r="P1240" s="85">
        <v>6017.17</v>
      </c>
      <c r="Q1240" s="83" t="s">
        <v>13</v>
      </c>
      <c r="R1240" s="83" t="s">
        <v>10</v>
      </c>
      <c r="S1240" s="83" t="s">
        <v>10</v>
      </c>
      <c r="T1240" s="82" t="s">
        <v>133</v>
      </c>
      <c r="U1240" s="82" t="s">
        <v>21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148</v>
      </c>
      <c r="O1241" s="82">
        <v>32</v>
      </c>
      <c r="P1241" s="85">
        <v>7437.44</v>
      </c>
      <c r="Q1241" s="83" t="s">
        <v>13</v>
      </c>
      <c r="R1241" s="83" t="s">
        <v>10</v>
      </c>
      <c r="S1241" s="83" t="s">
        <v>10</v>
      </c>
      <c r="T1241" s="82" t="s">
        <v>133</v>
      </c>
      <c r="U1241" s="82" t="s">
        <v>21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/>
      </c>
      <c r="AU1241" s="11" t="str">
        <f t="shared" si="423"/>
        <v/>
      </c>
      <c r="AV1241" s="11" t="str">
        <f t="shared" si="424"/>
        <v/>
      </c>
      <c r="AW1241" s="11" t="str">
        <f t="shared" si="425"/>
        <v/>
      </c>
      <c r="AX1241" s="11" t="str">
        <f t="shared" si="426"/>
        <v/>
      </c>
      <c r="AY1241" s="11" t="str">
        <f t="shared" si="428"/>
        <v/>
      </c>
      <c r="AZ1241" s="11" t="str">
        <f t="shared" si="427"/>
        <v/>
      </c>
      <c r="BA1241" s="11" t="str">
        <f t="shared" si="430"/>
        <v xml:space="preserve"> </v>
      </c>
      <c r="BB1241" s="11" t="str">
        <f>IFERROR(IF(AW1241="","",VLOOKUP(AW1241,SUSS!R:S,2,FALSE)),AY1241*SUSS!$M$2)</f>
        <v/>
      </c>
      <c r="BC1241" s="11" t="str">
        <f t="shared" si="429"/>
        <v/>
      </c>
    </row>
    <row r="1242" spans="14:55" ht="15.75" thickBot="1">
      <c r="N1242" s="3" t="s">
        <v>148</v>
      </c>
      <c r="O1242" s="82">
        <v>33</v>
      </c>
      <c r="P1242" s="85">
        <v>7437.44</v>
      </c>
      <c r="Q1242" s="83" t="s">
        <v>13</v>
      </c>
      <c r="R1242" s="83" t="s">
        <v>10</v>
      </c>
      <c r="S1242" s="83" t="s">
        <v>10</v>
      </c>
      <c r="T1242" s="82" t="s">
        <v>133</v>
      </c>
      <c r="U1242" s="82" t="s">
        <v>21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15.75" thickBot="1">
      <c r="N1243" s="3" t="s">
        <v>148</v>
      </c>
      <c r="O1243" s="82">
        <v>34</v>
      </c>
      <c r="P1243" s="85">
        <v>7437.44</v>
      </c>
      <c r="Q1243" s="83" t="s">
        <v>13</v>
      </c>
      <c r="R1243" s="83" t="s">
        <v>10</v>
      </c>
      <c r="S1243" s="83" t="s">
        <v>10</v>
      </c>
      <c r="T1243" s="82" t="s">
        <v>133</v>
      </c>
      <c r="U1243" s="82" t="s">
        <v>21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15.75" thickBot="1">
      <c r="N1244" s="3" t="s">
        <v>148</v>
      </c>
      <c r="O1244" s="82">
        <v>35</v>
      </c>
      <c r="P1244" s="85">
        <v>7437.44</v>
      </c>
      <c r="Q1244" s="83" t="s">
        <v>13</v>
      </c>
      <c r="R1244" s="83" t="s">
        <v>10</v>
      </c>
      <c r="S1244" s="83" t="s">
        <v>10</v>
      </c>
      <c r="T1244" s="82" t="s">
        <v>133</v>
      </c>
      <c r="U1244" s="82" t="s">
        <v>21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148</v>
      </c>
      <c r="O1245" s="82">
        <v>36</v>
      </c>
      <c r="P1245" s="85">
        <v>7437.44</v>
      </c>
      <c r="Q1245" s="83" t="s">
        <v>13</v>
      </c>
      <c r="R1245" s="83" t="s">
        <v>10</v>
      </c>
      <c r="S1245" s="83" t="s">
        <v>10</v>
      </c>
      <c r="T1245" s="82" t="s">
        <v>133</v>
      </c>
      <c r="U1245" s="82" t="s">
        <v>21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148</v>
      </c>
      <c r="O1246" s="82">
        <v>37</v>
      </c>
      <c r="P1246" s="85">
        <v>7437.44</v>
      </c>
      <c r="Q1246" s="83" t="s">
        <v>13</v>
      </c>
      <c r="R1246" s="83" t="s">
        <v>10</v>
      </c>
      <c r="S1246" s="83" t="s">
        <v>10</v>
      </c>
      <c r="T1246" s="82" t="s">
        <v>133</v>
      </c>
      <c r="U1246" s="82" t="s">
        <v>21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15.75" thickBot="1">
      <c r="N1247" s="3" t="s">
        <v>148</v>
      </c>
      <c r="O1247" s="82">
        <v>38</v>
      </c>
      <c r="P1247" s="85">
        <v>7437.44</v>
      </c>
      <c r="Q1247" s="83" t="s">
        <v>13</v>
      </c>
      <c r="R1247" s="83" t="s">
        <v>10</v>
      </c>
      <c r="S1247" s="83" t="s">
        <v>10</v>
      </c>
      <c r="T1247" s="82" t="s">
        <v>133</v>
      </c>
      <c r="U1247" s="82" t="s">
        <v>21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15.75" thickBot="1">
      <c r="N1248" s="3" t="s">
        <v>148</v>
      </c>
      <c r="O1248" s="82">
        <v>39</v>
      </c>
      <c r="P1248" s="85">
        <v>7437.44</v>
      </c>
      <c r="Q1248" s="83" t="s">
        <v>13</v>
      </c>
      <c r="R1248" s="83" t="s">
        <v>10</v>
      </c>
      <c r="S1248" s="83" t="s">
        <v>10</v>
      </c>
      <c r="T1248" s="82" t="s">
        <v>133</v>
      </c>
      <c r="U1248" s="82" t="s">
        <v>21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/>
      </c>
      <c r="AU1248" s="11" t="str">
        <f t="shared" si="444"/>
        <v/>
      </c>
      <c r="AV1248" s="11" t="str">
        <f t="shared" si="445"/>
        <v/>
      </c>
      <c r="AW1248" s="11" t="str">
        <f t="shared" si="446"/>
        <v/>
      </c>
      <c r="AX1248" s="11" t="str">
        <f t="shared" si="447"/>
        <v/>
      </c>
      <c r="AY1248" s="11" t="str">
        <f t="shared" si="428"/>
        <v/>
      </c>
      <c r="AZ1248" s="11" t="str">
        <f t="shared" si="448"/>
        <v/>
      </c>
      <c r="BA1248" s="11" t="str">
        <f t="shared" si="430"/>
        <v xml:space="preserve"> </v>
      </c>
      <c r="BB1248" s="11" t="str">
        <f>IFERROR(IF(AW1248="","",VLOOKUP(AW1248,SUSS!R:S,2,FALSE)),AY1248*SUSS!$M$2)</f>
        <v/>
      </c>
      <c r="BC1248" s="11" t="str">
        <f t="shared" si="429"/>
        <v/>
      </c>
    </row>
    <row r="1249" spans="14:55" ht="15.75" thickBot="1">
      <c r="N1249" s="3" t="s">
        <v>148</v>
      </c>
      <c r="O1249" s="82">
        <v>40</v>
      </c>
      <c r="P1249" s="85">
        <v>7437.44</v>
      </c>
      <c r="Q1249" s="83" t="s">
        <v>13</v>
      </c>
      <c r="R1249" s="83" t="s">
        <v>10</v>
      </c>
      <c r="S1249" s="83" t="s">
        <v>10</v>
      </c>
      <c r="T1249" s="82" t="s">
        <v>133</v>
      </c>
      <c r="U1249" s="82" t="s">
        <v>21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148</v>
      </c>
      <c r="O1250" s="82">
        <v>41</v>
      </c>
      <c r="P1250" s="85">
        <v>7437.44</v>
      </c>
      <c r="Q1250" s="83" t="s">
        <v>13</v>
      </c>
      <c r="R1250" s="83" t="s">
        <v>10</v>
      </c>
      <c r="S1250" s="83" t="s">
        <v>10</v>
      </c>
      <c r="T1250" s="82" t="s">
        <v>133</v>
      </c>
      <c r="U1250" s="82" t="s">
        <v>21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148</v>
      </c>
      <c r="O1251" s="82">
        <v>42</v>
      </c>
      <c r="P1251" s="85">
        <v>7437.44</v>
      </c>
      <c r="Q1251" s="83" t="s">
        <v>13</v>
      </c>
      <c r="R1251" s="83" t="s">
        <v>10</v>
      </c>
      <c r="S1251" s="83" t="s">
        <v>10</v>
      </c>
      <c r="T1251" s="82" t="s">
        <v>133</v>
      </c>
      <c r="U1251" s="82" t="s">
        <v>21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/>
      </c>
      <c r="AU1251" s="11" t="str">
        <f t="shared" si="444"/>
        <v/>
      </c>
      <c r="AV1251" s="11" t="str">
        <f t="shared" si="445"/>
        <v/>
      </c>
      <c r="AW1251" s="11" t="str">
        <f t="shared" si="446"/>
        <v/>
      </c>
      <c r="AX1251" s="11" t="str">
        <f t="shared" si="447"/>
        <v/>
      </c>
      <c r="AY1251" s="11" t="str">
        <f t="shared" si="428"/>
        <v/>
      </c>
      <c r="AZ1251" s="11" t="str">
        <f t="shared" si="448"/>
        <v/>
      </c>
      <c r="BA1251" s="11" t="str">
        <f t="shared" si="430"/>
        <v xml:space="preserve"> </v>
      </c>
      <c r="BB1251" s="11" t="str">
        <f>IFERROR(IF(AW1251="","",VLOOKUP(AW1251,SUSS!R:S,2,FALSE)),AY1251*SUSS!$M$2)</f>
        <v/>
      </c>
      <c r="BC1251" s="11" t="str">
        <f t="shared" si="429"/>
        <v/>
      </c>
    </row>
    <row r="1252" spans="14:55" ht="15.75" thickBot="1">
      <c r="N1252" s="3" t="s">
        <v>148</v>
      </c>
      <c r="O1252" s="82">
        <v>43</v>
      </c>
      <c r="P1252" s="85">
        <v>7437.44</v>
      </c>
      <c r="Q1252" s="83" t="s">
        <v>13</v>
      </c>
      <c r="R1252" s="83" t="s">
        <v>10</v>
      </c>
      <c r="S1252" s="83" t="s">
        <v>10</v>
      </c>
      <c r="T1252" s="82" t="s">
        <v>133</v>
      </c>
      <c r="U1252" s="82" t="s">
        <v>21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thickBot="1">
      <c r="N1253" s="3" t="s">
        <v>148</v>
      </c>
      <c r="O1253" s="82">
        <v>44</v>
      </c>
      <c r="P1253" s="85">
        <v>7437.44</v>
      </c>
      <c r="Q1253" s="83" t="s">
        <v>13</v>
      </c>
      <c r="R1253" s="83" t="s">
        <v>10</v>
      </c>
      <c r="S1253" s="83" t="s">
        <v>10</v>
      </c>
      <c r="T1253" s="82" t="s">
        <v>133</v>
      </c>
      <c r="U1253" s="82" t="s">
        <v>21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148</v>
      </c>
      <c r="O1254" s="82">
        <v>45</v>
      </c>
      <c r="P1254" s="85">
        <v>7437.44</v>
      </c>
      <c r="Q1254" s="83" t="s">
        <v>13</v>
      </c>
      <c r="R1254" s="83" t="s">
        <v>10</v>
      </c>
      <c r="S1254" s="83" t="s">
        <v>10</v>
      </c>
      <c r="T1254" s="82" t="s">
        <v>133</v>
      </c>
      <c r="U1254" s="82" t="s">
        <v>21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148</v>
      </c>
      <c r="O1255" s="82">
        <v>46</v>
      </c>
      <c r="P1255" s="85">
        <v>7437.44</v>
      </c>
      <c r="Q1255" s="83" t="s">
        <v>13</v>
      </c>
      <c r="R1255" s="83" t="s">
        <v>10</v>
      </c>
      <c r="S1255" s="83" t="s">
        <v>10</v>
      </c>
      <c r="T1255" s="82" t="s">
        <v>133</v>
      </c>
      <c r="U1255" s="82" t="s">
        <v>21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thickBot="1">
      <c r="N1256" s="3" t="s">
        <v>148</v>
      </c>
      <c r="O1256" s="82">
        <v>47</v>
      </c>
      <c r="P1256" s="85">
        <v>7437.44</v>
      </c>
      <c r="Q1256" s="83" t="s">
        <v>13</v>
      </c>
      <c r="R1256" s="83" t="s">
        <v>10</v>
      </c>
      <c r="S1256" s="83" t="s">
        <v>10</v>
      </c>
      <c r="T1256" s="82" t="s">
        <v>133</v>
      </c>
      <c r="U1256" s="82" t="s">
        <v>21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thickBot="1">
      <c r="N1257" s="3" t="s">
        <v>148</v>
      </c>
      <c r="O1257" s="82">
        <v>48</v>
      </c>
      <c r="P1257" s="85">
        <v>7437.44</v>
      </c>
      <c r="Q1257" s="83" t="s">
        <v>13</v>
      </c>
      <c r="R1257" s="83" t="s">
        <v>10</v>
      </c>
      <c r="S1257" s="83" t="s">
        <v>10</v>
      </c>
      <c r="T1257" s="82" t="s">
        <v>133</v>
      </c>
      <c r="U1257" s="82" t="s">
        <v>21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148</v>
      </c>
      <c r="O1258" s="82">
        <v>49</v>
      </c>
      <c r="P1258" s="85">
        <v>7437.44</v>
      </c>
      <c r="Q1258" s="83" t="s">
        <v>13</v>
      </c>
      <c r="R1258" s="83" t="s">
        <v>10</v>
      </c>
      <c r="S1258" s="83" t="s">
        <v>10</v>
      </c>
      <c r="T1258" s="82" t="s">
        <v>133</v>
      </c>
      <c r="U1258" s="82" t="s">
        <v>21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148</v>
      </c>
      <c r="O1259" s="82">
        <v>50</v>
      </c>
      <c r="P1259" s="85">
        <v>7437.44</v>
      </c>
      <c r="Q1259" s="83" t="s">
        <v>13</v>
      </c>
      <c r="R1259" s="83" t="s">
        <v>10</v>
      </c>
      <c r="S1259" s="83" t="s">
        <v>10</v>
      </c>
      <c r="T1259" s="82" t="s">
        <v>133</v>
      </c>
      <c r="U1259" s="82" t="s">
        <v>21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thickBot="1">
      <c r="N1260" s="3" t="s">
        <v>148</v>
      </c>
      <c r="O1260" s="82">
        <v>51</v>
      </c>
      <c r="P1260" s="85">
        <v>7437.44</v>
      </c>
      <c r="Q1260" s="83" t="s">
        <v>13</v>
      </c>
      <c r="R1260" s="83" t="s">
        <v>10</v>
      </c>
      <c r="S1260" s="83" t="s">
        <v>10</v>
      </c>
      <c r="T1260" s="82" t="s">
        <v>133</v>
      </c>
      <c r="U1260" s="82" t="s">
        <v>21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/>
      </c>
      <c r="AU1260" s="11" t="str">
        <f t="shared" si="444"/>
        <v/>
      </c>
      <c r="AV1260" s="11" t="str">
        <f t="shared" si="445"/>
        <v/>
      </c>
      <c r="AW1260" s="11" t="str">
        <f t="shared" si="446"/>
        <v/>
      </c>
      <c r="AX1260" s="11" t="str">
        <f t="shared" si="447"/>
        <v/>
      </c>
      <c r="AY1260" s="11" t="str">
        <f t="shared" si="428"/>
        <v/>
      </c>
      <c r="AZ1260" s="11" t="str">
        <f t="shared" si="448"/>
        <v/>
      </c>
      <c r="BA1260" s="11" t="str">
        <f t="shared" si="430"/>
        <v xml:space="preserve"> </v>
      </c>
      <c r="BB1260" s="11" t="str">
        <f>IFERROR(IF(AW1260="","",VLOOKUP(AW1260,SUSS!R:S,2,FALSE)),AY1260*SUSS!$M$2)</f>
        <v/>
      </c>
      <c r="BC1260" s="11" t="str">
        <f t="shared" si="429"/>
        <v/>
      </c>
    </row>
    <row r="1261" spans="14:55" ht="15.75" thickBot="1">
      <c r="N1261" s="3" t="s">
        <v>148</v>
      </c>
      <c r="O1261" s="82">
        <v>52</v>
      </c>
      <c r="P1261" s="85">
        <v>7437.44</v>
      </c>
      <c r="Q1261" s="83" t="s">
        <v>13</v>
      </c>
      <c r="R1261" s="83" t="s">
        <v>10</v>
      </c>
      <c r="S1261" s="83" t="s">
        <v>10</v>
      </c>
      <c r="T1261" s="82" t="s">
        <v>133</v>
      </c>
      <c r="U1261" s="82" t="s">
        <v>21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thickBot="1">
      <c r="N1262" s="3" t="s">
        <v>148</v>
      </c>
      <c r="O1262" s="82">
        <v>53</v>
      </c>
      <c r="P1262" s="85">
        <v>7437.44</v>
      </c>
      <c r="Q1262" s="83" t="s">
        <v>13</v>
      </c>
      <c r="R1262" s="83" t="s">
        <v>10</v>
      </c>
      <c r="S1262" s="83" t="s">
        <v>10</v>
      </c>
      <c r="T1262" s="82" t="s">
        <v>133</v>
      </c>
      <c r="U1262" s="82" t="s">
        <v>21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148</v>
      </c>
      <c r="O1263" s="82">
        <v>54</v>
      </c>
      <c r="P1263" s="85">
        <v>7437.44</v>
      </c>
      <c r="Q1263" s="83" t="s">
        <v>13</v>
      </c>
      <c r="R1263" s="83" t="s">
        <v>10</v>
      </c>
      <c r="S1263" s="83" t="s">
        <v>10</v>
      </c>
      <c r="T1263" s="82" t="s">
        <v>133</v>
      </c>
      <c r="U1263" s="82" t="s">
        <v>21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148</v>
      </c>
      <c r="O1264" s="82">
        <v>55</v>
      </c>
      <c r="P1264" s="85">
        <v>7437.44</v>
      </c>
      <c r="Q1264" s="83" t="s">
        <v>13</v>
      </c>
      <c r="R1264" s="83" t="s">
        <v>10</v>
      </c>
      <c r="S1264" s="83" t="s">
        <v>10</v>
      </c>
      <c r="T1264" s="82" t="s">
        <v>133</v>
      </c>
      <c r="U1264" s="82" t="s">
        <v>21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/>
      </c>
      <c r="AU1264" s="11" t="str">
        <f t="shared" si="444"/>
        <v/>
      </c>
      <c r="AV1264" s="11" t="str">
        <f t="shared" si="445"/>
        <v/>
      </c>
      <c r="AW1264" s="11" t="str">
        <f t="shared" si="446"/>
        <v/>
      </c>
      <c r="AX1264" s="11" t="str">
        <f t="shared" si="447"/>
        <v/>
      </c>
      <c r="AY1264" s="11" t="str">
        <f t="shared" si="428"/>
        <v/>
      </c>
      <c r="AZ1264" s="11" t="str">
        <f t="shared" si="448"/>
        <v/>
      </c>
      <c r="BA1264" s="11" t="str">
        <f t="shared" si="430"/>
        <v xml:space="preserve"> </v>
      </c>
      <c r="BB1264" s="11" t="str">
        <f>IFERROR(IF(AW1264="","",VLOOKUP(AW1264,SUSS!R:S,2,FALSE)),AY1264*SUSS!$M$2)</f>
        <v/>
      </c>
      <c r="BC1264" s="11" t="str">
        <f t="shared" si="429"/>
        <v/>
      </c>
    </row>
    <row r="1265" spans="14:55" ht="15.75" thickBot="1">
      <c r="N1265" s="3" t="s">
        <v>148</v>
      </c>
      <c r="O1265" s="82">
        <v>56</v>
      </c>
      <c r="P1265" s="85">
        <v>7437.44</v>
      </c>
      <c r="Q1265" s="83" t="s">
        <v>13</v>
      </c>
      <c r="R1265" s="83" t="s">
        <v>10</v>
      </c>
      <c r="S1265" s="83" t="s">
        <v>10</v>
      </c>
      <c r="T1265" s="82" t="s">
        <v>133</v>
      </c>
      <c r="U1265" s="82" t="s">
        <v>21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148</v>
      </c>
      <c r="O1266" s="82">
        <v>57</v>
      </c>
      <c r="P1266" s="85">
        <v>7437.44</v>
      </c>
      <c r="Q1266" s="83" t="s">
        <v>13</v>
      </c>
      <c r="R1266" s="83" t="s">
        <v>10</v>
      </c>
      <c r="S1266" s="83" t="s">
        <v>10</v>
      </c>
      <c r="T1266" s="82" t="s">
        <v>133</v>
      </c>
      <c r="U1266" s="82" t="s">
        <v>21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148</v>
      </c>
      <c r="O1267" s="82">
        <v>58</v>
      </c>
      <c r="P1267" s="85">
        <v>2157.48</v>
      </c>
      <c r="Q1267" s="83" t="s">
        <v>13</v>
      </c>
      <c r="R1267" s="83" t="s">
        <v>10</v>
      </c>
      <c r="S1267" s="83" t="s">
        <v>10</v>
      </c>
      <c r="T1267" s="82" t="s">
        <v>133</v>
      </c>
      <c r="U1267" s="82" t="s">
        <v>21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thickBot="1">
      <c r="N1268" s="3" t="s">
        <v>148</v>
      </c>
      <c r="O1268" s="82">
        <v>58</v>
      </c>
      <c r="P1268" s="85">
        <v>5279.96</v>
      </c>
      <c r="Q1268" s="83" t="s">
        <v>13</v>
      </c>
      <c r="R1268" s="83" t="s">
        <v>10</v>
      </c>
      <c r="S1268" s="83" t="s">
        <v>11</v>
      </c>
      <c r="T1268" s="82" t="s">
        <v>133</v>
      </c>
      <c r="U1268" s="82" t="s">
        <v>21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thickBot="1">
      <c r="N1269" s="3" t="s">
        <v>148</v>
      </c>
      <c r="O1269" s="82">
        <v>59</v>
      </c>
      <c r="P1269" s="85">
        <v>7437.44</v>
      </c>
      <c r="Q1269" s="83" t="s">
        <v>13</v>
      </c>
      <c r="R1269" s="83" t="s">
        <v>10</v>
      </c>
      <c r="S1269" s="83" t="s">
        <v>11</v>
      </c>
      <c r="T1269" s="82" t="s">
        <v>133</v>
      </c>
      <c r="U1269" s="82" t="s">
        <v>21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/>
      </c>
      <c r="AU1269" s="11" t="str">
        <f t="shared" si="444"/>
        <v/>
      </c>
      <c r="AV1269" s="11" t="str">
        <f t="shared" si="445"/>
        <v/>
      </c>
      <c r="AW1269" s="11" t="str">
        <f t="shared" si="446"/>
        <v/>
      </c>
      <c r="AX1269" s="11" t="str">
        <f t="shared" si="447"/>
        <v/>
      </c>
      <c r="AY1269" s="11" t="str">
        <f t="shared" si="428"/>
        <v/>
      </c>
      <c r="AZ1269" s="11" t="str">
        <f t="shared" si="448"/>
        <v/>
      </c>
      <c r="BA1269" s="11" t="str">
        <f t="shared" si="430"/>
        <v xml:space="preserve"> </v>
      </c>
      <c r="BB1269" s="11" t="str">
        <f>IFERROR(IF(AW1269="","",VLOOKUP(AW1269,SUSS!R:S,2,FALSE)),AY1269*SUSS!$M$2)</f>
        <v/>
      </c>
      <c r="BC1269" s="11" t="str">
        <f t="shared" si="429"/>
        <v/>
      </c>
    </row>
    <row r="1270" spans="14:55" ht="15.75" thickBot="1">
      <c r="N1270" s="3" t="s">
        <v>148</v>
      </c>
      <c r="O1270" s="82">
        <v>60</v>
      </c>
      <c r="P1270" s="85">
        <v>7437.41</v>
      </c>
      <c r="Q1270" s="83" t="s">
        <v>13</v>
      </c>
      <c r="R1270" s="83" t="s">
        <v>10</v>
      </c>
      <c r="S1270" s="83" t="s">
        <v>11</v>
      </c>
      <c r="T1270" s="82" t="s">
        <v>133</v>
      </c>
      <c r="U1270" s="82" t="s">
        <v>21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46.5" thickBot="1">
      <c r="N1271" s="3" t="s">
        <v>149</v>
      </c>
      <c r="O1271" s="124" t="s">
        <v>22</v>
      </c>
      <c r="P1271"/>
      <c r="Q1271"/>
      <c r="R1271"/>
      <c r="S1271"/>
      <c r="T1271"/>
      <c r="U1271"/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149</v>
      </c>
      <c r="O1272" s="87" t="s">
        <v>16</v>
      </c>
      <c r="P1272" s="87" t="s">
        <v>17</v>
      </c>
      <c r="Q1272" s="87" t="s">
        <v>3</v>
      </c>
      <c r="R1272" s="87" t="s">
        <v>4</v>
      </c>
      <c r="S1272" s="87" t="s">
        <v>5</v>
      </c>
      <c r="T1272" s="87" t="s">
        <v>18</v>
      </c>
      <c r="U1272" s="87" t="s">
        <v>19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/>
      </c>
      <c r="AU1272" s="11" t="str">
        <f t="shared" si="444"/>
        <v/>
      </c>
      <c r="AV1272" s="11" t="str">
        <f t="shared" si="445"/>
        <v/>
      </c>
      <c r="AW1272" s="11" t="str">
        <f t="shared" si="446"/>
        <v/>
      </c>
      <c r="AX1272" s="11" t="str">
        <f t="shared" si="447"/>
        <v/>
      </c>
      <c r="AY1272" s="11" t="str">
        <f t="shared" si="428"/>
        <v/>
      </c>
      <c r="AZ1272" s="11" t="str">
        <f t="shared" si="448"/>
        <v/>
      </c>
      <c r="BA1272" s="11" t="str">
        <f t="shared" si="430"/>
        <v xml:space="preserve"> </v>
      </c>
      <c r="BB1272" s="11" t="str">
        <f>IFERROR(IF(AW1272="","",VLOOKUP(AW1272,SUSS!R:S,2,FALSE)),AY1272*SUSS!$M$2)</f>
        <v/>
      </c>
      <c r="BC1272" s="11" t="str">
        <f t="shared" si="429"/>
        <v/>
      </c>
    </row>
    <row r="1273" spans="14:55" ht="29.25" thickBot="1">
      <c r="N1273" s="3" t="s">
        <v>149</v>
      </c>
      <c r="O1273" s="77">
        <v>1</v>
      </c>
      <c r="P1273" s="80">
        <v>14626.14</v>
      </c>
      <c r="Q1273" s="78" t="s">
        <v>14</v>
      </c>
      <c r="R1273" s="78" t="s">
        <v>132</v>
      </c>
      <c r="S1273" s="78" t="s">
        <v>10</v>
      </c>
      <c r="T1273" s="77" t="s">
        <v>150</v>
      </c>
      <c r="U1273" s="77" t="s">
        <v>21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>O643173</v>
      </c>
      <c r="AU1273" s="11">
        <f t="shared" si="444"/>
        <v>1</v>
      </c>
      <c r="AV1273" s="11">
        <f t="shared" si="445"/>
        <v>14626.14</v>
      </c>
      <c r="AW1273" s="11" t="str">
        <f t="shared" si="446"/>
        <v>2020/11</v>
      </c>
      <c r="AX1273" s="11" t="str">
        <f t="shared" si="447"/>
        <v>2020/11 Contribuciones Seg. Social</v>
      </c>
      <c r="AY1273" s="11">
        <f t="shared" si="428"/>
        <v>129599.95</v>
      </c>
      <c r="AZ1273" s="11">
        <f t="shared" si="448"/>
        <v>0.11285606205866591</v>
      </c>
      <c r="BA1273" s="11" t="str">
        <f t="shared" si="430"/>
        <v>O643173 1</v>
      </c>
      <c r="BB1273" s="11">
        <f>IFERROR(IF(AW1273="","",VLOOKUP(AW1273,SUSS!R:S,2,FALSE)),AY1273*SUSS!$M$2)</f>
        <v>26685.69</v>
      </c>
      <c r="BC1273" s="11">
        <f t="shared" si="429"/>
        <v>3011.6418867183202</v>
      </c>
    </row>
    <row r="1274" spans="14:55" ht="29.25" thickBot="1">
      <c r="N1274" s="3" t="s">
        <v>149</v>
      </c>
      <c r="O1274" s="82">
        <v>2</v>
      </c>
      <c r="P1274" s="85">
        <v>15050.3</v>
      </c>
      <c r="Q1274" s="83" t="s">
        <v>14</v>
      </c>
      <c r="R1274" s="83" t="s">
        <v>132</v>
      </c>
      <c r="S1274" s="83" t="s">
        <v>10</v>
      </c>
      <c r="T1274" s="82" t="s">
        <v>150</v>
      </c>
      <c r="U1274" s="82" t="s">
        <v>21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>O643173</v>
      </c>
      <c r="AU1274" s="11">
        <f t="shared" si="444"/>
        <v>2</v>
      </c>
      <c r="AV1274" s="11">
        <f t="shared" si="445"/>
        <v>15050.3</v>
      </c>
      <c r="AW1274" s="11" t="str">
        <f t="shared" si="446"/>
        <v>2020/11</v>
      </c>
      <c r="AX1274" s="11" t="str">
        <f t="shared" si="447"/>
        <v>2020/11 Contribuciones Seg. Social</v>
      </c>
      <c r="AY1274" s="11">
        <f t="shared" si="428"/>
        <v>129599.95</v>
      </c>
      <c r="AZ1274" s="11">
        <f t="shared" si="448"/>
        <v>0.1161289028275088</v>
      </c>
      <c r="BA1274" s="11" t="str">
        <f t="shared" si="430"/>
        <v>O643173 2</v>
      </c>
      <c r="BB1274" s="11">
        <f>IFERROR(IF(AW1274="","",VLOOKUP(AW1274,SUSS!R:S,2,FALSE)),AY1274*SUSS!$M$2)</f>
        <v>26685.69</v>
      </c>
      <c r="BC1274" s="11">
        <f t="shared" si="429"/>
        <v>3098.9799008950231</v>
      </c>
    </row>
    <row r="1275" spans="14:55" ht="29.25" thickBot="1">
      <c r="N1275" s="3" t="s">
        <v>149</v>
      </c>
      <c r="O1275" s="82">
        <v>3</v>
      </c>
      <c r="P1275" s="85">
        <v>15486.76</v>
      </c>
      <c r="Q1275" s="83" t="s">
        <v>14</v>
      </c>
      <c r="R1275" s="83" t="s">
        <v>132</v>
      </c>
      <c r="S1275" s="83" t="s">
        <v>10</v>
      </c>
      <c r="T1275" s="82" t="s">
        <v>150</v>
      </c>
      <c r="U1275" s="82" t="s">
        <v>21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O643173</v>
      </c>
      <c r="AU1275" s="11">
        <f t="shared" si="444"/>
        <v>3</v>
      </c>
      <c r="AV1275" s="11">
        <f t="shared" si="445"/>
        <v>15486.76</v>
      </c>
      <c r="AW1275" s="11" t="str">
        <f t="shared" si="446"/>
        <v>2020/11</v>
      </c>
      <c r="AX1275" s="11" t="str">
        <f t="shared" si="447"/>
        <v>2020/11 Contribuciones Seg. Social</v>
      </c>
      <c r="AY1275" s="11">
        <f t="shared" si="428"/>
        <v>129599.95</v>
      </c>
      <c r="AZ1275" s="11">
        <f t="shared" si="448"/>
        <v>0.11949665104037463</v>
      </c>
      <c r="BA1275" s="11" t="str">
        <f t="shared" si="430"/>
        <v>O643173 3</v>
      </c>
      <c r="BB1275" s="11">
        <f>IFERROR(IF(AW1275="","",VLOOKUP(AW1275,SUSS!R:S,2,FALSE)),AY1275*SUSS!$M$2)</f>
        <v>26685.69</v>
      </c>
      <c r="BC1275" s="11">
        <f t="shared" si="429"/>
        <v>3188.8505857016148</v>
      </c>
    </row>
    <row r="1276" spans="14:55" ht="29.25" thickBot="1">
      <c r="N1276" s="3" t="s">
        <v>149</v>
      </c>
      <c r="O1276" s="82">
        <v>4</v>
      </c>
      <c r="P1276" s="85">
        <v>15935.87</v>
      </c>
      <c r="Q1276" s="83" t="s">
        <v>14</v>
      </c>
      <c r="R1276" s="83" t="s">
        <v>132</v>
      </c>
      <c r="S1276" s="83" t="s">
        <v>10</v>
      </c>
      <c r="T1276" s="82" t="s">
        <v>150</v>
      </c>
      <c r="U1276" s="82" t="s">
        <v>21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O643173</v>
      </c>
      <c r="AU1276" s="11">
        <f t="shared" si="444"/>
        <v>4</v>
      </c>
      <c r="AV1276" s="11">
        <f t="shared" si="445"/>
        <v>15935.87</v>
      </c>
      <c r="AW1276" s="11" t="str">
        <f t="shared" si="446"/>
        <v>2020/11</v>
      </c>
      <c r="AX1276" s="11" t="str">
        <f t="shared" si="447"/>
        <v>2020/11 Contribuciones Seg. Social</v>
      </c>
      <c r="AY1276" s="11">
        <f t="shared" si="428"/>
        <v>129599.95</v>
      </c>
      <c r="AZ1276" s="11">
        <f t="shared" si="448"/>
        <v>0.12296200731558925</v>
      </c>
      <c r="BA1276" s="11" t="str">
        <f t="shared" si="430"/>
        <v>O643173 4</v>
      </c>
      <c r="BB1276" s="11">
        <f>IFERROR(IF(AW1276="","",VLOOKUP(AW1276,SUSS!R:S,2,FALSE)),AY1276*SUSS!$M$2)</f>
        <v>26685.69</v>
      </c>
      <c r="BC1276" s="11">
        <f t="shared" si="429"/>
        <v>3281.3260090015465</v>
      </c>
    </row>
    <row r="1277" spans="14:55" ht="29.25" thickBot="1">
      <c r="N1277" s="3" t="s">
        <v>149</v>
      </c>
      <c r="O1277" s="82">
        <v>5</v>
      </c>
      <c r="P1277" s="85">
        <v>16398.009999999998</v>
      </c>
      <c r="Q1277" s="83" t="s">
        <v>14</v>
      </c>
      <c r="R1277" s="83" t="s">
        <v>132</v>
      </c>
      <c r="S1277" s="83" t="s">
        <v>10</v>
      </c>
      <c r="T1277" s="82" t="s">
        <v>150</v>
      </c>
      <c r="U1277" s="82" t="s">
        <v>21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>O643173</v>
      </c>
      <c r="AU1277" s="11">
        <f t="shared" si="444"/>
        <v>5</v>
      </c>
      <c r="AV1277" s="11">
        <f t="shared" si="445"/>
        <v>16398.009999999998</v>
      </c>
      <c r="AW1277" s="11" t="str">
        <f t="shared" si="446"/>
        <v>2020/11</v>
      </c>
      <c r="AX1277" s="11" t="str">
        <f t="shared" si="447"/>
        <v>2020/11 Contribuciones Seg. Social</v>
      </c>
      <c r="AY1277" s="11">
        <f t="shared" si="428"/>
        <v>129599.95</v>
      </c>
      <c r="AZ1277" s="11">
        <f t="shared" si="448"/>
        <v>0.12652790375304929</v>
      </c>
      <c r="BA1277" s="11" t="str">
        <f t="shared" si="430"/>
        <v>O643173 5</v>
      </c>
      <c r="BB1277" s="11">
        <f>IFERROR(IF(AW1277="","",VLOOKUP(AW1277,SUSS!R:S,2,FALSE)),AY1277*SUSS!$M$2)</f>
        <v>26685.69</v>
      </c>
      <c r="BC1277" s="11">
        <f t="shared" si="429"/>
        <v>3376.4844159037098</v>
      </c>
    </row>
    <row r="1278" spans="14:55" ht="29.25" thickBot="1">
      <c r="N1278" s="3" t="s">
        <v>149</v>
      </c>
      <c r="O1278" s="82">
        <v>6</v>
      </c>
      <c r="P1278" s="85">
        <v>16873.560000000001</v>
      </c>
      <c r="Q1278" s="83" t="s">
        <v>14</v>
      </c>
      <c r="R1278" s="83" t="s">
        <v>132</v>
      </c>
      <c r="S1278" s="83" t="s">
        <v>10</v>
      </c>
      <c r="T1278" s="82" t="s">
        <v>150</v>
      </c>
      <c r="U1278" s="82" t="s">
        <v>21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O643173</v>
      </c>
      <c r="AU1278" s="11">
        <f t="shared" si="444"/>
        <v>6</v>
      </c>
      <c r="AV1278" s="11">
        <f t="shared" si="445"/>
        <v>16873.560000000001</v>
      </c>
      <c r="AW1278" s="11" t="str">
        <f t="shared" si="446"/>
        <v>2020/11</v>
      </c>
      <c r="AX1278" s="11" t="str">
        <f t="shared" si="447"/>
        <v>2020/11 Contribuciones Seg. Social</v>
      </c>
      <c r="AY1278" s="11">
        <f t="shared" si="428"/>
        <v>129599.95</v>
      </c>
      <c r="AZ1278" s="11">
        <f t="shared" si="448"/>
        <v>0.13019727245265142</v>
      </c>
      <c r="BA1278" s="11" t="str">
        <f t="shared" si="430"/>
        <v>O643173 6</v>
      </c>
      <c r="BB1278" s="11">
        <f>IFERROR(IF(AW1278="","",VLOOKUP(AW1278,SUSS!R:S,2,FALSE)),AY1278*SUSS!$M$2)</f>
        <v>26685.69</v>
      </c>
      <c r="BC1278" s="11">
        <f t="shared" si="429"/>
        <v>3474.4040515169954</v>
      </c>
    </row>
    <row r="1279" spans="14:55" ht="29.25" thickBot="1">
      <c r="N1279" s="3" t="s">
        <v>149</v>
      </c>
      <c r="O1279" s="82">
        <v>7</v>
      </c>
      <c r="P1279" s="85">
        <v>17362.89</v>
      </c>
      <c r="Q1279" s="83" t="s">
        <v>14</v>
      </c>
      <c r="R1279" s="83" t="s">
        <v>132</v>
      </c>
      <c r="S1279" s="83" t="s">
        <v>10</v>
      </c>
      <c r="T1279" s="82" t="s">
        <v>150</v>
      </c>
      <c r="U1279" s="82" t="s">
        <v>21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O643173</v>
      </c>
      <c r="AU1279" s="11">
        <f t="shared" si="444"/>
        <v>7</v>
      </c>
      <c r="AV1279" s="11">
        <f t="shared" si="445"/>
        <v>17362.89</v>
      </c>
      <c r="AW1279" s="11" t="str">
        <f t="shared" si="446"/>
        <v>2020/11</v>
      </c>
      <c r="AX1279" s="11" t="str">
        <f t="shared" si="447"/>
        <v>2020/11 Contribuciones Seg. Social</v>
      </c>
      <c r="AY1279" s="11">
        <f t="shared" si="428"/>
        <v>129599.95</v>
      </c>
      <c r="AZ1279" s="11">
        <f t="shared" si="448"/>
        <v>0.13397296835376865</v>
      </c>
      <c r="BA1279" s="11" t="str">
        <f t="shared" si="430"/>
        <v>O643173 7</v>
      </c>
      <c r="BB1279" s="11">
        <f>IFERROR(IF(AW1279="","",VLOOKUP(AW1279,SUSS!R:S,2,FALSE)),AY1279*SUSS!$M$2)</f>
        <v>26685.69</v>
      </c>
      <c r="BC1279" s="11">
        <f t="shared" si="429"/>
        <v>3575.1611018684803</v>
      </c>
    </row>
    <row r="1280" spans="14:55" ht="29.25" thickBot="1">
      <c r="N1280" s="3" t="s">
        <v>149</v>
      </c>
      <c r="O1280" s="82">
        <v>8</v>
      </c>
      <c r="P1280" s="85">
        <v>17866.419999999998</v>
      </c>
      <c r="Q1280" s="83" t="s">
        <v>14</v>
      </c>
      <c r="R1280" s="83" t="s">
        <v>132</v>
      </c>
      <c r="S1280" s="83" t="s">
        <v>10</v>
      </c>
      <c r="T1280" s="82" t="s">
        <v>150</v>
      </c>
      <c r="U1280" s="82" t="s">
        <v>21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O643173</v>
      </c>
      <c r="AU1280" s="11">
        <f t="shared" si="444"/>
        <v>8</v>
      </c>
      <c r="AV1280" s="11">
        <f t="shared" si="445"/>
        <v>17866.419999999998</v>
      </c>
      <c r="AW1280" s="11" t="str">
        <f t="shared" si="446"/>
        <v>2020/11</v>
      </c>
      <c r="AX1280" s="11" t="str">
        <f t="shared" si="447"/>
        <v>2020/11 Contribuciones Seg. Social</v>
      </c>
      <c r="AY1280" s="11">
        <f t="shared" si="428"/>
        <v>129599.95</v>
      </c>
      <c r="AZ1280" s="11">
        <f t="shared" si="448"/>
        <v>0.13785823219839205</v>
      </c>
      <c r="BA1280" s="11" t="str">
        <f t="shared" si="430"/>
        <v>O643173 8</v>
      </c>
      <c r="BB1280" s="11">
        <f>IFERROR(IF(AW1280="","",VLOOKUP(AW1280,SUSS!R:S,2,FALSE)),AY1280*SUSS!$M$2)</f>
        <v>26685.69</v>
      </c>
      <c r="BC1280" s="11">
        <f t="shared" si="429"/>
        <v>3678.8420483943087</v>
      </c>
    </row>
    <row r="1281" spans="14:55" ht="46.5" thickBot="1">
      <c r="N1281" s="3" t="s">
        <v>151</v>
      </c>
      <c r="O1281" s="127" t="s">
        <v>22</v>
      </c>
      <c r="P1281"/>
      <c r="Q1281"/>
      <c r="R1281"/>
      <c r="S1281"/>
      <c r="T1281"/>
      <c r="U1281"/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151</v>
      </c>
      <c r="O1282" s="138" t="s">
        <v>16</v>
      </c>
      <c r="P1282" s="138" t="s">
        <v>17</v>
      </c>
      <c r="Q1282" s="138" t="s">
        <v>3</v>
      </c>
      <c r="R1282" s="138" t="s">
        <v>4</v>
      </c>
      <c r="S1282" s="138" t="s">
        <v>5</v>
      </c>
      <c r="T1282" s="138" t="s">
        <v>18</v>
      </c>
      <c r="U1282" s="138" t="s">
        <v>19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151</v>
      </c>
      <c r="O1283" s="128">
        <v>1</v>
      </c>
      <c r="P1283" s="131">
        <v>69800.2</v>
      </c>
      <c r="Q1283" s="129" t="s">
        <v>14</v>
      </c>
      <c r="R1283" s="129" t="s">
        <v>10</v>
      </c>
      <c r="S1283" s="129" t="s">
        <v>10</v>
      </c>
      <c r="T1283" s="128" t="s">
        <v>153</v>
      </c>
      <c r="U1283" s="128" t="s">
        <v>21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O791734</v>
      </c>
      <c r="AU1283" s="11">
        <f t="shared" si="444"/>
        <v>1</v>
      </c>
      <c r="AV1283" s="11">
        <f t="shared" si="445"/>
        <v>69800.2</v>
      </c>
      <c r="AW1283" s="11" t="str">
        <f t="shared" si="446"/>
        <v>2021/1</v>
      </c>
      <c r="AX1283" s="11" t="str">
        <f t="shared" si="447"/>
        <v>2021/1 Contribuciones Seg. Social</v>
      </c>
      <c r="AY1283" s="11">
        <f t="shared" si="428"/>
        <v>248902.08</v>
      </c>
      <c r="AZ1283" s="11">
        <f t="shared" si="448"/>
        <v>0.28043236922728809</v>
      </c>
      <c r="BA1283" s="11" t="str">
        <f t="shared" si="430"/>
        <v>O791734 1</v>
      </c>
      <c r="BB1283" s="11">
        <f>IFERROR(IF(AW1283="","",VLOOKUP(AW1283,SUSS!R:S,2,FALSE)),AY1283*SUSS!$M$2)</f>
        <v>21945.58</v>
      </c>
      <c r="BC1283" s="11">
        <f t="shared" si="429"/>
        <v>6154.2509934669897</v>
      </c>
    </row>
    <row r="1284" spans="14:55" ht="15.75" thickBot="1">
      <c r="N1284" s="3" t="s">
        <v>151</v>
      </c>
      <c r="O1284" s="133">
        <v>2</v>
      </c>
      <c r="P1284" s="136">
        <v>71824.399999999994</v>
      </c>
      <c r="Q1284" s="134" t="s">
        <v>14</v>
      </c>
      <c r="R1284" s="134" t="s">
        <v>10</v>
      </c>
      <c r="S1284" s="134" t="s">
        <v>10</v>
      </c>
      <c r="T1284" s="133" t="s">
        <v>153</v>
      </c>
      <c r="U1284" s="133" t="s">
        <v>21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O791734</v>
      </c>
      <c r="AU1284" s="11">
        <f t="shared" si="444"/>
        <v>2</v>
      </c>
      <c r="AV1284" s="11">
        <f t="shared" si="445"/>
        <v>71824.399999999994</v>
      </c>
      <c r="AW1284" s="11" t="str">
        <f t="shared" si="446"/>
        <v>2021/1</v>
      </c>
      <c r="AX1284" s="11" t="str">
        <f t="shared" si="447"/>
        <v>2021/1 Contribuciones Seg. Social</v>
      </c>
      <c r="AY1284" s="11">
        <f t="shared" ref="AY1284:AY1347" si="449">VLOOKUP(AX1284,AO:AP,2,FALSE)</f>
        <v>248902.08</v>
      </c>
      <c r="AZ1284" s="11">
        <f t="shared" si="448"/>
        <v>0.28856488463254304</v>
      </c>
      <c r="BA1284" s="11" t="str">
        <f t="shared" si="430"/>
        <v>O791734 2</v>
      </c>
      <c r="BB1284" s="11">
        <f>IFERROR(IF(AW1284="","",VLOOKUP(AW1284,SUSS!R:S,2,FALSE)),AY1284*SUSS!$M$2)</f>
        <v>21945.58</v>
      </c>
      <c r="BC1284" s="11">
        <f t="shared" si="429"/>
        <v>6332.7237608942442</v>
      </c>
    </row>
    <row r="1285" spans="14:55" ht="15.75" thickBot="1">
      <c r="N1285" s="3" t="s">
        <v>151</v>
      </c>
      <c r="O1285" s="133">
        <v>3</v>
      </c>
      <c r="P1285" s="136">
        <v>73907.31</v>
      </c>
      <c r="Q1285" s="134" t="s">
        <v>14</v>
      </c>
      <c r="R1285" s="134" t="s">
        <v>10</v>
      </c>
      <c r="S1285" s="134" t="s">
        <v>10</v>
      </c>
      <c r="T1285" s="133" t="s">
        <v>153</v>
      </c>
      <c r="U1285" s="133" t="s">
        <v>21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>O791734</v>
      </c>
      <c r="AU1285" s="11">
        <f t="shared" si="444"/>
        <v>3</v>
      </c>
      <c r="AV1285" s="11">
        <f t="shared" si="445"/>
        <v>73907.31</v>
      </c>
      <c r="AW1285" s="11" t="str">
        <f t="shared" si="446"/>
        <v>2021/1</v>
      </c>
      <c r="AX1285" s="11" t="str">
        <f t="shared" si="447"/>
        <v>2021/1 Contribuciones Seg. Social</v>
      </c>
      <c r="AY1285" s="11">
        <f t="shared" si="449"/>
        <v>248902.08</v>
      </c>
      <c r="AZ1285" s="11">
        <f t="shared" si="448"/>
        <v>0.29693327592923291</v>
      </c>
      <c r="BA1285" s="11" t="str">
        <f t="shared" si="430"/>
        <v>O791734 3</v>
      </c>
      <c r="BB1285" s="11">
        <f>IFERROR(IF(AW1285="","",VLOOKUP(AW1285,SUSS!R:S,2,FALSE)),AY1285*SUSS!$M$2)</f>
        <v>21945.58</v>
      </c>
      <c r="BC1285" s="11">
        <f t="shared" ref="BC1285:BC1348" si="450">IFERROR(IF(BB1285&lt;&gt;"",AZ1285*BB1285,""),"VER")</f>
        <v>6516.3729615670554</v>
      </c>
    </row>
    <row r="1286" spans="14:55" ht="15.75" thickBot="1">
      <c r="N1286" s="3" t="s">
        <v>151</v>
      </c>
      <c r="O1286" s="133">
        <v>4</v>
      </c>
      <c r="P1286" s="136">
        <v>33370.17</v>
      </c>
      <c r="Q1286" s="134" t="s">
        <v>14</v>
      </c>
      <c r="R1286" s="134" t="s">
        <v>10</v>
      </c>
      <c r="S1286" s="134" t="s">
        <v>10</v>
      </c>
      <c r="T1286" s="133" t="s">
        <v>153</v>
      </c>
      <c r="U1286" s="133" t="s">
        <v>21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O791734</v>
      </c>
      <c r="AU1286" s="11">
        <f t="shared" si="444"/>
        <v>4</v>
      </c>
      <c r="AV1286" s="11">
        <f t="shared" si="445"/>
        <v>33370.17</v>
      </c>
      <c r="AW1286" s="11" t="str">
        <f t="shared" si="446"/>
        <v>2021/1</v>
      </c>
      <c r="AX1286" s="11" t="str">
        <f t="shared" si="447"/>
        <v>2021/1 Contribuciones Seg. Social</v>
      </c>
      <c r="AY1286" s="11">
        <f t="shared" si="449"/>
        <v>248902.08</v>
      </c>
      <c r="AZ1286" s="11">
        <f t="shared" si="448"/>
        <v>0.13406947021093596</v>
      </c>
      <c r="BA1286" s="11" t="str">
        <f t="shared" si="430"/>
        <v>O791734 4</v>
      </c>
      <c r="BB1286" s="11">
        <f>IFERROR(IF(AW1286="","",VLOOKUP(AW1286,SUSS!R:S,2,FALSE)),AY1286*SUSS!$M$2)</f>
        <v>21945.58</v>
      </c>
      <c r="BC1286" s="11">
        <f t="shared" si="450"/>
        <v>2942.232284071712</v>
      </c>
    </row>
    <row r="1287" spans="14:55" ht="15.75" thickBot="1">
      <c r="N1287" s="3" t="s">
        <v>151</v>
      </c>
      <c r="O1287" s="133">
        <v>4</v>
      </c>
      <c r="P1287" s="136">
        <v>23624.959999999999</v>
      </c>
      <c r="Q1287" s="134" t="s">
        <v>14</v>
      </c>
      <c r="R1287" s="134" t="s">
        <v>10</v>
      </c>
      <c r="S1287" s="134" t="s">
        <v>11</v>
      </c>
      <c r="T1287" s="133" t="s">
        <v>153</v>
      </c>
      <c r="U1287" s="133" t="s">
        <v>21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O791734</v>
      </c>
      <c r="AU1287" s="11">
        <f t="shared" si="444"/>
        <v>4</v>
      </c>
      <c r="AV1287" s="11">
        <f t="shared" si="445"/>
        <v>23624.959999999999</v>
      </c>
      <c r="AW1287" s="11" t="str">
        <f t="shared" si="446"/>
        <v>2021/1</v>
      </c>
      <c r="AX1287" s="11" t="str">
        <f t="shared" si="447"/>
        <v>2021/1 Contribuciones Seg. Social</v>
      </c>
      <c r="AY1287" s="11">
        <f t="shared" si="449"/>
        <v>248902.08</v>
      </c>
      <c r="AZ1287" s="11">
        <f t="shared" si="448"/>
        <v>9.4916683701478113E-2</v>
      </c>
      <c r="BA1287" s="11" t="str">
        <f t="shared" si="430"/>
        <v>O791734 4</v>
      </c>
      <c r="BB1287" s="11">
        <f>IFERROR(IF(AW1287="","",VLOOKUP(AW1287,SUSS!R:S,2,FALSE)),AY1287*SUSS!$M$2)</f>
        <v>21945.58</v>
      </c>
      <c r="BC1287" s="11">
        <f t="shared" si="450"/>
        <v>2083.0016755054844</v>
      </c>
    </row>
    <row r="1288" spans="14:55" ht="15.75" thickBot="1">
      <c r="N1288" s="3" t="s">
        <v>151</v>
      </c>
      <c r="O1288" s="133">
        <v>4</v>
      </c>
      <c r="P1288" s="136">
        <v>19055.5</v>
      </c>
      <c r="Q1288" s="134" t="s">
        <v>14</v>
      </c>
      <c r="R1288" s="134" t="s">
        <v>10</v>
      </c>
      <c r="S1288" s="134" t="s">
        <v>10</v>
      </c>
      <c r="T1288" s="133" t="s">
        <v>154</v>
      </c>
      <c r="U1288" s="133" t="s">
        <v>21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>O791734</v>
      </c>
      <c r="AU1288" s="11">
        <f t="shared" si="444"/>
        <v>4</v>
      </c>
      <c r="AV1288" s="11">
        <f t="shared" si="445"/>
        <v>19055.5</v>
      </c>
      <c r="AW1288" s="11" t="str">
        <f t="shared" si="446"/>
        <v>2021/2</v>
      </c>
      <c r="AX1288" s="11" t="str">
        <f t="shared" si="447"/>
        <v>2021/2 Contribuciones Seg. Social</v>
      </c>
      <c r="AY1288" s="11">
        <f t="shared" si="449"/>
        <v>325943.24</v>
      </c>
      <c r="AZ1288" s="11">
        <f t="shared" si="448"/>
        <v>5.8462632941858224E-2</v>
      </c>
      <c r="BA1288" s="11" t="str">
        <f t="shared" ref="BA1288:BA1351" si="451">AT1288&amp;" "&amp;AU1288</f>
        <v>O791734 4</v>
      </c>
      <c r="BB1288" s="11">
        <f>IFERROR(IF(AW1288="","",VLOOKUP(AW1288,SUSS!R:S,2,FALSE)),AY1288*SUSS!$M$2)</f>
        <v>25308.41</v>
      </c>
      <c r="BC1288" s="11">
        <f t="shared" si="450"/>
        <v>1479.5962841720541</v>
      </c>
    </row>
    <row r="1289" spans="14:55" ht="15.75" thickBot="1">
      <c r="N1289" s="3" t="s">
        <v>151</v>
      </c>
      <c r="O1289" s="133">
        <v>5</v>
      </c>
      <c r="P1289" s="136">
        <v>78256.09</v>
      </c>
      <c r="Q1289" s="134" t="s">
        <v>14</v>
      </c>
      <c r="R1289" s="134" t="s">
        <v>10</v>
      </c>
      <c r="S1289" s="134" t="s">
        <v>10</v>
      </c>
      <c r="T1289" s="133" t="s">
        <v>154</v>
      </c>
      <c r="U1289" s="133" t="s">
        <v>21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O791734</v>
      </c>
      <c r="AU1289" s="11">
        <f t="shared" si="444"/>
        <v>5</v>
      </c>
      <c r="AV1289" s="11">
        <f t="shared" si="445"/>
        <v>78256.09</v>
      </c>
      <c r="AW1289" s="11" t="str">
        <f t="shared" si="446"/>
        <v>2021/2</v>
      </c>
      <c r="AX1289" s="11" t="str">
        <f t="shared" si="447"/>
        <v>2021/2 Contribuciones Seg. Social</v>
      </c>
      <c r="AY1289" s="11">
        <f t="shared" si="449"/>
        <v>325943.24</v>
      </c>
      <c r="AZ1289" s="11">
        <f t="shared" si="448"/>
        <v>0.24009115820288218</v>
      </c>
      <c r="BA1289" s="11" t="str">
        <f t="shared" si="451"/>
        <v>O791734 5</v>
      </c>
      <c r="BB1289" s="11">
        <f>IFERROR(IF(AW1289="","",VLOOKUP(AW1289,SUSS!R:S,2,FALSE)),AY1289*SUSS!$M$2)</f>
        <v>25308.41</v>
      </c>
      <c r="BC1289" s="11">
        <f t="shared" si="450"/>
        <v>6076.3254691734055</v>
      </c>
    </row>
    <row r="1290" spans="14:55" ht="15.75" thickBot="1">
      <c r="N1290" s="3" t="s">
        <v>151</v>
      </c>
      <c r="O1290" s="133">
        <v>6</v>
      </c>
      <c r="P1290" s="136">
        <v>80525.52</v>
      </c>
      <c r="Q1290" s="134" t="s">
        <v>14</v>
      </c>
      <c r="R1290" s="134" t="s">
        <v>10</v>
      </c>
      <c r="S1290" s="134" t="s">
        <v>10</v>
      </c>
      <c r="T1290" s="133" t="s">
        <v>154</v>
      </c>
      <c r="U1290" s="133" t="s">
        <v>21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O791734</v>
      </c>
      <c r="AU1290" s="11">
        <f t="shared" si="444"/>
        <v>6</v>
      </c>
      <c r="AV1290" s="11">
        <f t="shared" si="445"/>
        <v>80525.52</v>
      </c>
      <c r="AW1290" s="11" t="str">
        <f t="shared" si="446"/>
        <v>2021/2</v>
      </c>
      <c r="AX1290" s="11" t="str">
        <f t="shared" si="447"/>
        <v>2021/2 Contribuciones Seg. Social</v>
      </c>
      <c r="AY1290" s="11">
        <f t="shared" si="449"/>
        <v>325943.24</v>
      </c>
      <c r="AZ1290" s="11">
        <f t="shared" si="448"/>
        <v>0.24705381219134964</v>
      </c>
      <c r="BA1290" s="11" t="str">
        <f t="shared" si="451"/>
        <v>O791734 6</v>
      </c>
      <c r="BB1290" s="11">
        <f>IFERROR(IF(AW1290="","",VLOOKUP(AW1290,SUSS!R:S,2,FALSE)),AY1290*SUSS!$M$2)</f>
        <v>25308.41</v>
      </c>
      <c r="BC1290" s="11">
        <f t="shared" si="450"/>
        <v>6252.5391710016747</v>
      </c>
    </row>
    <row r="1291" spans="14:55" ht="15.75" thickBot="1">
      <c r="N1291" s="3" t="s">
        <v>151</v>
      </c>
      <c r="O1291" s="133">
        <v>7</v>
      </c>
      <c r="P1291" s="136">
        <v>82860.759999999995</v>
      </c>
      <c r="Q1291" s="134" t="s">
        <v>14</v>
      </c>
      <c r="R1291" s="134" t="s">
        <v>10</v>
      </c>
      <c r="S1291" s="134" t="s">
        <v>10</v>
      </c>
      <c r="T1291" s="133" t="s">
        <v>154</v>
      </c>
      <c r="U1291" s="133" t="s">
        <v>21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>O791734</v>
      </c>
      <c r="AU1291" s="11">
        <f t="shared" si="444"/>
        <v>7</v>
      </c>
      <c r="AV1291" s="11">
        <f t="shared" si="445"/>
        <v>82860.759999999995</v>
      </c>
      <c r="AW1291" s="11" t="str">
        <f t="shared" si="446"/>
        <v>2021/2</v>
      </c>
      <c r="AX1291" s="11" t="str">
        <f t="shared" si="447"/>
        <v>2021/2 Contribuciones Seg. Social</v>
      </c>
      <c r="AY1291" s="11">
        <f t="shared" si="449"/>
        <v>325943.24</v>
      </c>
      <c r="AZ1291" s="11">
        <f t="shared" si="448"/>
        <v>0.25421837249945728</v>
      </c>
      <c r="BA1291" s="11" t="str">
        <f t="shared" si="451"/>
        <v>O791734 7</v>
      </c>
      <c r="BB1291" s="11">
        <f>IFERROR(IF(AW1291="","",VLOOKUP(AW1291,SUSS!R:S,2,FALSE)),AY1291*SUSS!$M$2)</f>
        <v>25308.41</v>
      </c>
      <c r="BC1291" s="11">
        <f t="shared" si="450"/>
        <v>6433.8628007489897</v>
      </c>
    </row>
    <row r="1292" spans="14:55" ht="15.75" thickBot="1">
      <c r="N1292" s="3" t="s">
        <v>151</v>
      </c>
      <c r="O1292" s="133">
        <v>8</v>
      </c>
      <c r="P1292" s="136">
        <v>65245.37</v>
      </c>
      <c r="Q1292" s="134" t="s">
        <v>14</v>
      </c>
      <c r="R1292" s="134" t="s">
        <v>10</v>
      </c>
      <c r="S1292" s="134" t="s">
        <v>10</v>
      </c>
      <c r="T1292" s="133" t="s">
        <v>154</v>
      </c>
      <c r="U1292" s="133" t="s">
        <v>21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O791734</v>
      </c>
      <c r="AU1292" s="11">
        <f t="shared" si="444"/>
        <v>8</v>
      </c>
      <c r="AV1292" s="11">
        <f t="shared" si="445"/>
        <v>65245.37</v>
      </c>
      <c r="AW1292" s="11" t="str">
        <f t="shared" si="446"/>
        <v>2021/2</v>
      </c>
      <c r="AX1292" s="11" t="str">
        <f t="shared" si="447"/>
        <v>2021/2 Contribuciones Seg. Social</v>
      </c>
      <c r="AY1292" s="11">
        <f t="shared" si="449"/>
        <v>325943.24</v>
      </c>
      <c r="AZ1292" s="11">
        <f t="shared" si="448"/>
        <v>0.20017402416445271</v>
      </c>
      <c r="BA1292" s="11" t="str">
        <f t="shared" si="451"/>
        <v>O791734 8</v>
      </c>
      <c r="BB1292" s="11">
        <f>IFERROR(IF(AW1292="","",VLOOKUP(AW1292,SUSS!R:S,2,FALSE)),AY1292*SUSS!$M$2)</f>
        <v>25308.41</v>
      </c>
      <c r="BC1292" s="11">
        <f t="shared" si="450"/>
        <v>5066.0862749038761</v>
      </c>
    </row>
    <row r="1293" spans="14:55" ht="15.75" thickBot="1">
      <c r="N1293" s="3" t="s">
        <v>151</v>
      </c>
      <c r="O1293" s="133">
        <v>8</v>
      </c>
      <c r="P1293" s="136">
        <v>20018.349999999999</v>
      </c>
      <c r="Q1293" s="134" t="s">
        <v>14</v>
      </c>
      <c r="R1293" s="134" t="s">
        <v>10</v>
      </c>
      <c r="S1293" s="134" t="s">
        <v>11</v>
      </c>
      <c r="T1293" s="133" t="s">
        <v>154</v>
      </c>
      <c r="U1293" s="133" t="s">
        <v>21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O791734</v>
      </c>
      <c r="AU1293" s="11">
        <f t="shared" si="444"/>
        <v>8</v>
      </c>
      <c r="AV1293" s="11">
        <f t="shared" si="445"/>
        <v>20018.349999999999</v>
      </c>
      <c r="AW1293" s="11" t="str">
        <f t="shared" si="446"/>
        <v>2021/2</v>
      </c>
      <c r="AX1293" s="11" t="str">
        <f t="shared" si="447"/>
        <v>2021/2 Contribuciones Seg. Social</v>
      </c>
      <c r="AY1293" s="11">
        <f t="shared" si="449"/>
        <v>325943.24</v>
      </c>
      <c r="AZ1293" s="11">
        <f t="shared" si="448"/>
        <v>6.1416674878730419E-2</v>
      </c>
      <c r="BA1293" s="11" t="str">
        <f t="shared" si="451"/>
        <v>O791734 8</v>
      </c>
      <c r="BB1293" s="11">
        <f>IFERROR(IF(AW1293="","",VLOOKUP(AW1293,SUSS!R:S,2,FALSE)),AY1293*SUSS!$M$2)</f>
        <v>25308.41</v>
      </c>
      <c r="BC1293" s="11">
        <f t="shared" si="450"/>
        <v>1554.3583886676097</v>
      </c>
    </row>
    <row r="1294" spans="14:55" ht="46.5" thickBot="1">
      <c r="N1294" s="3" t="s">
        <v>155</v>
      </c>
      <c r="O1294" s="141" t="s">
        <v>22</v>
      </c>
      <c r="P1294"/>
      <c r="Q1294"/>
      <c r="R1294"/>
      <c r="S1294"/>
      <c r="T1294"/>
      <c r="U1294"/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thickBot="1">
      <c r="N1295" s="3" t="s">
        <v>155</v>
      </c>
      <c r="O1295" s="138" t="s">
        <v>16</v>
      </c>
      <c r="P1295" s="138" t="s">
        <v>17</v>
      </c>
      <c r="Q1295" s="138" t="s">
        <v>3</v>
      </c>
      <c r="R1295" s="138" t="s">
        <v>4</v>
      </c>
      <c r="S1295" s="138" t="s">
        <v>5</v>
      </c>
      <c r="T1295" s="138" t="s">
        <v>18</v>
      </c>
      <c r="U1295" s="138" t="s">
        <v>19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155</v>
      </c>
      <c r="O1296" s="128">
        <v>1</v>
      </c>
      <c r="P1296" s="131">
        <v>96684.66</v>
      </c>
      <c r="Q1296" s="129" t="s">
        <v>14</v>
      </c>
      <c r="R1296" s="129" t="s">
        <v>10</v>
      </c>
      <c r="S1296" s="129" t="s">
        <v>10</v>
      </c>
      <c r="T1296" s="128" t="s">
        <v>157</v>
      </c>
      <c r="U1296" s="128" t="s">
        <v>21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>P447082</v>
      </c>
      <c r="AU1296" s="11">
        <f t="shared" si="444"/>
        <v>1</v>
      </c>
      <c r="AV1296" s="11">
        <f t="shared" si="445"/>
        <v>96684.66</v>
      </c>
      <c r="AW1296" s="11" t="str">
        <f t="shared" si="446"/>
        <v>2021/7</v>
      </c>
      <c r="AX1296" s="11" t="str">
        <f t="shared" si="447"/>
        <v>2021/7 Contribuciones Seg. Social</v>
      </c>
      <c r="AY1296" s="11">
        <f t="shared" si="449"/>
        <v>399129.12</v>
      </c>
      <c r="AZ1296" s="11">
        <f t="shared" si="448"/>
        <v>0.24223905286589964</v>
      </c>
      <c r="BA1296" s="11" t="str">
        <f t="shared" si="451"/>
        <v>P447082 1</v>
      </c>
      <c r="BB1296" s="11">
        <f>IFERROR(IF(AW1296="","",VLOOKUP(AW1296,SUSS!R:S,2,FALSE)),AY1296*SUSS!$M$2)</f>
        <v>41212.480000000003</v>
      </c>
      <c r="BC1296" s="11">
        <f t="shared" si="450"/>
        <v>9983.2721214548328</v>
      </c>
    </row>
    <row r="1297" spans="14:55" ht="15.75" thickBot="1">
      <c r="N1297" s="3" t="s">
        <v>155</v>
      </c>
      <c r="O1297" s="133">
        <v>2</v>
      </c>
      <c r="P1297" s="136">
        <v>99488.52</v>
      </c>
      <c r="Q1297" s="134" t="s">
        <v>14</v>
      </c>
      <c r="R1297" s="134" t="s">
        <v>10</v>
      </c>
      <c r="S1297" s="134" t="s">
        <v>10</v>
      </c>
      <c r="T1297" s="133" t="s">
        <v>157</v>
      </c>
      <c r="U1297" s="133" t="s">
        <v>21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P447082</v>
      </c>
      <c r="AU1297" s="11">
        <f t="shared" si="444"/>
        <v>2</v>
      </c>
      <c r="AV1297" s="11">
        <f t="shared" si="445"/>
        <v>99488.52</v>
      </c>
      <c r="AW1297" s="11" t="str">
        <f t="shared" si="446"/>
        <v>2021/7</v>
      </c>
      <c r="AX1297" s="11" t="str">
        <f t="shared" si="447"/>
        <v>2021/7 Contribuciones Seg. Social</v>
      </c>
      <c r="AY1297" s="11">
        <f t="shared" si="449"/>
        <v>399129.12</v>
      </c>
      <c r="AZ1297" s="11">
        <f t="shared" si="448"/>
        <v>0.24926399757552145</v>
      </c>
      <c r="BA1297" s="11" t="str">
        <f t="shared" si="451"/>
        <v>P447082 2</v>
      </c>
      <c r="BB1297" s="11">
        <f>IFERROR(IF(AW1297="","",VLOOKUP(AW1297,SUSS!R:S,2,FALSE)),AY1297*SUSS!$M$2)</f>
        <v>41212.480000000003</v>
      </c>
      <c r="BC1297" s="11">
        <f t="shared" si="450"/>
        <v>10272.787514801226</v>
      </c>
    </row>
    <row r="1298" spans="14:55" ht="15.75" thickBot="1">
      <c r="N1298" s="3" t="s">
        <v>155</v>
      </c>
      <c r="O1298" s="133">
        <v>3</v>
      </c>
      <c r="P1298" s="136">
        <v>102373.68</v>
      </c>
      <c r="Q1298" s="134" t="s">
        <v>14</v>
      </c>
      <c r="R1298" s="134" t="s">
        <v>10</v>
      </c>
      <c r="S1298" s="134" t="s">
        <v>10</v>
      </c>
      <c r="T1298" s="133" t="s">
        <v>157</v>
      </c>
      <c r="U1298" s="133" t="s">
        <v>21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P447082</v>
      </c>
      <c r="AU1298" s="11">
        <f t="shared" si="444"/>
        <v>3</v>
      </c>
      <c r="AV1298" s="11">
        <f t="shared" si="445"/>
        <v>102373.68</v>
      </c>
      <c r="AW1298" s="11" t="str">
        <f t="shared" si="446"/>
        <v>2021/7</v>
      </c>
      <c r="AX1298" s="11" t="str">
        <f t="shared" si="447"/>
        <v>2021/7 Contribuciones Seg. Social</v>
      </c>
      <c r="AY1298" s="11">
        <f t="shared" si="449"/>
        <v>399129.12</v>
      </c>
      <c r="AZ1298" s="11">
        <f t="shared" si="448"/>
        <v>0.25649263576659098</v>
      </c>
      <c r="BA1298" s="11" t="str">
        <f t="shared" si="451"/>
        <v>P447082 3</v>
      </c>
      <c r="BB1298" s="11">
        <f>IFERROR(IF(AW1298="","",VLOOKUP(AW1298,SUSS!R:S,2,FALSE)),AY1298*SUSS!$M$2)</f>
        <v>41212.480000000003</v>
      </c>
      <c r="BC1298" s="11">
        <f t="shared" si="450"/>
        <v>10570.697621677917</v>
      </c>
    </row>
    <row r="1299" spans="14:55" ht="15.75" thickBot="1">
      <c r="N1299" s="3" t="s">
        <v>155</v>
      </c>
      <c r="O1299" s="133">
        <v>4</v>
      </c>
      <c r="P1299" s="136">
        <v>100582.26</v>
      </c>
      <c r="Q1299" s="134" t="s">
        <v>14</v>
      </c>
      <c r="R1299" s="134" t="s">
        <v>10</v>
      </c>
      <c r="S1299" s="134" t="s">
        <v>10</v>
      </c>
      <c r="T1299" s="133" t="s">
        <v>157</v>
      </c>
      <c r="U1299" s="133" t="s">
        <v>21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>P447082</v>
      </c>
      <c r="AU1299" s="11">
        <f t="shared" si="444"/>
        <v>4</v>
      </c>
      <c r="AV1299" s="11">
        <f t="shared" si="445"/>
        <v>100582.26</v>
      </c>
      <c r="AW1299" s="11" t="str">
        <f t="shared" si="446"/>
        <v>2021/7</v>
      </c>
      <c r="AX1299" s="11" t="str">
        <f t="shared" si="447"/>
        <v>2021/7 Contribuciones Seg. Social</v>
      </c>
      <c r="AY1299" s="11">
        <f t="shared" si="449"/>
        <v>399129.12</v>
      </c>
      <c r="AZ1299" s="11">
        <f t="shared" si="448"/>
        <v>0.2520043137919879</v>
      </c>
      <c r="BA1299" s="11" t="str">
        <f t="shared" si="451"/>
        <v>P447082 4</v>
      </c>
      <c r="BB1299" s="11">
        <f>IFERROR(IF(AW1299="","",VLOOKUP(AW1299,SUSS!R:S,2,FALSE)),AY1299*SUSS!$M$2)</f>
        <v>41212.480000000003</v>
      </c>
      <c r="BC1299" s="11">
        <f t="shared" si="450"/>
        <v>10385.722742066026</v>
      </c>
    </row>
    <row r="1300" spans="14:55" ht="15.75" thickBot="1">
      <c r="N1300" s="3" t="s">
        <v>155</v>
      </c>
      <c r="O1300" s="133">
        <v>4</v>
      </c>
      <c r="P1300" s="136">
        <v>4760.26</v>
      </c>
      <c r="Q1300" s="134" t="s">
        <v>14</v>
      </c>
      <c r="R1300" s="134" t="s">
        <v>10</v>
      </c>
      <c r="S1300" s="134" t="s">
        <v>11</v>
      </c>
      <c r="T1300" s="133" t="s">
        <v>157</v>
      </c>
      <c r="U1300" s="133" t="s">
        <v>21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P447082</v>
      </c>
      <c r="AU1300" s="11">
        <f t="shared" si="444"/>
        <v>4</v>
      </c>
      <c r="AV1300" s="11">
        <f t="shared" si="445"/>
        <v>4760.26</v>
      </c>
      <c r="AW1300" s="11" t="str">
        <f t="shared" si="446"/>
        <v>2021/7</v>
      </c>
      <c r="AX1300" s="11" t="str">
        <f t="shared" si="447"/>
        <v>2021/7 Contribuciones Seg. Social</v>
      </c>
      <c r="AY1300" s="11">
        <f t="shared" si="449"/>
        <v>399129.12</v>
      </c>
      <c r="AZ1300" s="11">
        <f t="shared" si="448"/>
        <v>1.1926616629726241E-2</v>
      </c>
      <c r="BA1300" s="11" t="str">
        <f t="shared" si="451"/>
        <v>P447082 4</v>
      </c>
      <c r="BB1300" s="11">
        <f>IFERROR(IF(AW1300="","",VLOOKUP(AW1300,SUSS!R:S,2,FALSE)),AY1300*SUSS!$M$2)</f>
        <v>41212.480000000003</v>
      </c>
      <c r="BC1300" s="11">
        <f t="shared" si="450"/>
        <v>491.52544932026012</v>
      </c>
    </row>
    <row r="1301" spans="14:55" ht="15.75" thickBot="1">
      <c r="N1301" s="3" t="s">
        <v>155</v>
      </c>
      <c r="O1301" s="133">
        <v>5</v>
      </c>
      <c r="P1301" s="136">
        <v>33123.75</v>
      </c>
      <c r="Q1301" s="134" t="s">
        <v>14</v>
      </c>
      <c r="R1301" s="134" t="s">
        <v>10</v>
      </c>
      <c r="S1301" s="134" t="s">
        <v>11</v>
      </c>
      <c r="T1301" s="133" t="s">
        <v>157</v>
      </c>
      <c r="U1301" s="133" t="s">
        <v>21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>P447082</v>
      </c>
      <c r="AU1301" s="11">
        <f t="shared" si="444"/>
        <v>5</v>
      </c>
      <c r="AV1301" s="11">
        <f t="shared" si="445"/>
        <v>33123.75</v>
      </c>
      <c r="AW1301" s="11" t="str">
        <f t="shared" si="446"/>
        <v>2021/7</v>
      </c>
      <c r="AX1301" s="11" t="str">
        <f t="shared" si="447"/>
        <v>2021/7 Contribuciones Seg. Social</v>
      </c>
      <c r="AY1301" s="11">
        <f t="shared" si="449"/>
        <v>399129.12</v>
      </c>
      <c r="AZ1301" s="11">
        <f t="shared" si="448"/>
        <v>8.2990060960723686E-2</v>
      </c>
      <c r="BA1301" s="11" t="str">
        <f t="shared" si="451"/>
        <v>P447082 5</v>
      </c>
      <c r="BB1301" s="11">
        <f>IFERROR(IF(AW1301="","",VLOOKUP(AW1301,SUSS!R:S,2,FALSE)),AY1301*SUSS!$M$2)</f>
        <v>41212.480000000003</v>
      </c>
      <c r="BC1301" s="11">
        <f t="shared" si="450"/>
        <v>3420.226227542606</v>
      </c>
    </row>
    <row r="1302" spans="14:55" ht="15.75" thickBot="1">
      <c r="N1302" s="3" t="s">
        <v>155</v>
      </c>
      <c r="O1302" s="133">
        <v>5</v>
      </c>
      <c r="P1302" s="136">
        <v>75273.710000000006</v>
      </c>
      <c r="Q1302" s="134" t="s">
        <v>14</v>
      </c>
      <c r="R1302" s="134" t="s">
        <v>10</v>
      </c>
      <c r="S1302" s="134" t="s">
        <v>10</v>
      </c>
      <c r="T1302" s="133" t="s">
        <v>158</v>
      </c>
      <c r="U1302" s="133" t="s">
        <v>21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>P447082</v>
      </c>
      <c r="AU1302" s="11">
        <f t="shared" si="444"/>
        <v>5</v>
      </c>
      <c r="AV1302" s="11">
        <f t="shared" si="445"/>
        <v>75273.710000000006</v>
      </c>
      <c r="AW1302" s="11" t="str">
        <f t="shared" si="446"/>
        <v>2021/8</v>
      </c>
      <c r="AX1302" s="11" t="str">
        <f t="shared" si="447"/>
        <v>2021/8 Contribuciones Seg. Social</v>
      </c>
      <c r="AY1302" s="11">
        <f t="shared" si="449"/>
        <v>395409.77</v>
      </c>
      <c r="AZ1302" s="11">
        <f t="shared" si="448"/>
        <v>0.19036886721337209</v>
      </c>
      <c r="BA1302" s="11" t="str">
        <f t="shared" si="451"/>
        <v>P447082 5</v>
      </c>
      <c r="BB1302" s="11">
        <f>IFERROR(IF(AW1302="","",VLOOKUP(AW1302,SUSS!R:S,2,FALSE)),AY1302*SUSS!$M$2)</f>
        <v>40843.85</v>
      </c>
      <c r="BC1302" s="11">
        <f t="shared" si="450"/>
        <v>7775.3974571328872</v>
      </c>
    </row>
    <row r="1303" spans="14:55" ht="15.75" thickBot="1">
      <c r="N1303" s="3" t="s">
        <v>155</v>
      </c>
      <c r="O1303" s="133">
        <v>6</v>
      </c>
      <c r="P1303" s="136">
        <v>111540.98</v>
      </c>
      <c r="Q1303" s="134" t="s">
        <v>14</v>
      </c>
      <c r="R1303" s="134" t="s">
        <v>10</v>
      </c>
      <c r="S1303" s="134" t="s">
        <v>10</v>
      </c>
      <c r="T1303" s="133" t="s">
        <v>158</v>
      </c>
      <c r="U1303" s="133" t="s">
        <v>21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P447082</v>
      </c>
      <c r="AU1303" s="11">
        <f t="shared" si="444"/>
        <v>6</v>
      </c>
      <c r="AV1303" s="11">
        <f t="shared" si="445"/>
        <v>111540.98</v>
      </c>
      <c r="AW1303" s="11" t="str">
        <f t="shared" si="446"/>
        <v>2021/8</v>
      </c>
      <c r="AX1303" s="11" t="str">
        <f t="shared" si="447"/>
        <v>2021/8 Contribuciones Seg. Social</v>
      </c>
      <c r="AY1303" s="11">
        <f t="shared" si="449"/>
        <v>395409.77</v>
      </c>
      <c r="AZ1303" s="11">
        <f t="shared" si="448"/>
        <v>0.28208959024962887</v>
      </c>
      <c r="BA1303" s="11" t="str">
        <f t="shared" si="451"/>
        <v>P447082 6</v>
      </c>
      <c r="BB1303" s="11">
        <f>IFERROR(IF(AW1303="","",VLOOKUP(AW1303,SUSS!R:S,2,FALSE)),AY1303*SUSS!$M$2)</f>
        <v>40843.85</v>
      </c>
      <c r="BC1303" s="11">
        <f t="shared" si="450"/>
        <v>11521.624910717304</v>
      </c>
    </row>
    <row r="1304" spans="14:55" ht="15.75" thickBot="1">
      <c r="N1304" s="3" t="s">
        <v>155</v>
      </c>
      <c r="O1304" s="133">
        <v>7</v>
      </c>
      <c r="P1304" s="136">
        <v>114775.67</v>
      </c>
      <c r="Q1304" s="134" t="s">
        <v>14</v>
      </c>
      <c r="R1304" s="134" t="s">
        <v>10</v>
      </c>
      <c r="S1304" s="134" t="s">
        <v>10</v>
      </c>
      <c r="T1304" s="133" t="s">
        <v>158</v>
      </c>
      <c r="U1304" s="133" t="s">
        <v>21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P447082</v>
      </c>
      <c r="AU1304" s="11">
        <f t="shared" si="444"/>
        <v>7</v>
      </c>
      <c r="AV1304" s="11">
        <f t="shared" si="445"/>
        <v>114775.67</v>
      </c>
      <c r="AW1304" s="11" t="str">
        <f t="shared" si="446"/>
        <v>2021/8</v>
      </c>
      <c r="AX1304" s="11" t="str">
        <f t="shared" si="447"/>
        <v>2021/8 Contribuciones Seg. Social</v>
      </c>
      <c r="AY1304" s="11">
        <f t="shared" si="449"/>
        <v>395409.77</v>
      </c>
      <c r="AZ1304" s="11">
        <f t="shared" si="448"/>
        <v>0.29027019236272283</v>
      </c>
      <c r="BA1304" s="11" t="str">
        <f t="shared" si="451"/>
        <v>P447082 7</v>
      </c>
      <c r="BB1304" s="11">
        <f>IFERROR(IF(AW1304="","",VLOOKUP(AW1304,SUSS!R:S,2,FALSE)),AY1304*SUSS!$M$2)</f>
        <v>40843.85</v>
      </c>
      <c r="BC1304" s="11">
        <f t="shared" si="450"/>
        <v>11855.752196334197</v>
      </c>
    </row>
    <row r="1305" spans="14:55" ht="15.75" thickBot="1">
      <c r="N1305" s="3" t="s">
        <v>155</v>
      </c>
      <c r="O1305" s="133">
        <v>8</v>
      </c>
      <c r="P1305" s="136">
        <v>93819.41</v>
      </c>
      <c r="Q1305" s="134" t="s">
        <v>14</v>
      </c>
      <c r="R1305" s="134" t="s">
        <v>10</v>
      </c>
      <c r="S1305" s="134" t="s">
        <v>10</v>
      </c>
      <c r="T1305" s="133" t="s">
        <v>158</v>
      </c>
      <c r="U1305" s="133" t="s">
        <v>21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P447082</v>
      </c>
      <c r="AU1305" s="11">
        <f t="shared" si="444"/>
        <v>8</v>
      </c>
      <c r="AV1305" s="11">
        <f t="shared" si="445"/>
        <v>93819.41</v>
      </c>
      <c r="AW1305" s="11" t="str">
        <f t="shared" si="446"/>
        <v>2021/8</v>
      </c>
      <c r="AX1305" s="11" t="str">
        <f t="shared" si="447"/>
        <v>2021/8 Contribuciones Seg. Social</v>
      </c>
      <c r="AY1305" s="11">
        <f t="shared" si="449"/>
        <v>395409.77</v>
      </c>
      <c r="AZ1305" s="11">
        <f t="shared" si="448"/>
        <v>0.23727135017427617</v>
      </c>
      <c r="BA1305" s="11" t="str">
        <f t="shared" si="451"/>
        <v>P447082 8</v>
      </c>
      <c r="BB1305" s="11">
        <f>IFERROR(IF(AW1305="","",VLOOKUP(AW1305,SUSS!R:S,2,FALSE)),AY1305*SUSS!$M$2)</f>
        <v>40843.85</v>
      </c>
      <c r="BC1305" s="11">
        <f t="shared" si="450"/>
        <v>9691.07543581561</v>
      </c>
    </row>
    <row r="1306" spans="14:55" ht="15.75" thickBot="1">
      <c r="N1306" s="3" t="s">
        <v>155</v>
      </c>
      <c r="O1306" s="133">
        <v>8</v>
      </c>
      <c r="P1306" s="136">
        <v>24284.75</v>
      </c>
      <c r="Q1306" s="134" t="s">
        <v>14</v>
      </c>
      <c r="R1306" s="134" t="s">
        <v>10</v>
      </c>
      <c r="S1306" s="134" t="s">
        <v>11</v>
      </c>
      <c r="T1306" s="133" t="s">
        <v>158</v>
      </c>
      <c r="U1306" s="133" t="s">
        <v>21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>P447082</v>
      </c>
      <c r="AU1306" s="11">
        <f t="shared" si="444"/>
        <v>8</v>
      </c>
      <c r="AV1306" s="11">
        <f t="shared" si="445"/>
        <v>24284.75</v>
      </c>
      <c r="AW1306" s="11" t="str">
        <f t="shared" si="446"/>
        <v>2021/8</v>
      </c>
      <c r="AX1306" s="11" t="str">
        <f t="shared" si="447"/>
        <v>2021/8 Contribuciones Seg. Social</v>
      </c>
      <c r="AY1306" s="11">
        <f t="shared" si="449"/>
        <v>395409.77</v>
      </c>
      <c r="AZ1306" s="11">
        <f t="shared" si="448"/>
        <v>6.1416666563398267E-2</v>
      </c>
      <c r="BA1306" s="11" t="str">
        <f t="shared" si="451"/>
        <v>P447082 8</v>
      </c>
      <c r="BB1306" s="11">
        <f>IFERROR(IF(AW1306="","",VLOOKUP(AW1306,SUSS!R:S,2,FALSE)),AY1306*SUSS!$M$2)</f>
        <v>40843.85</v>
      </c>
      <c r="BC1306" s="11">
        <f t="shared" si="450"/>
        <v>2508.4931166154543</v>
      </c>
    </row>
    <row r="1307" spans="14:55" ht="45.75" thickBot="1">
      <c r="N1307" s="3" t="s">
        <v>159</v>
      </c>
      <c r="O1307" s="143" t="s">
        <v>22</v>
      </c>
      <c r="P1307"/>
      <c r="Q1307"/>
      <c r="R1307"/>
      <c r="S1307"/>
      <c r="T1307"/>
      <c r="U1307"/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/>
      </c>
      <c r="AU1307" s="11" t="str">
        <f t="shared" si="444"/>
        <v/>
      </c>
      <c r="AV1307" s="11" t="str">
        <f t="shared" si="445"/>
        <v/>
      </c>
      <c r="AW1307" s="11" t="str">
        <f t="shared" si="446"/>
        <v/>
      </c>
      <c r="AX1307" s="11" t="str">
        <f t="shared" si="447"/>
        <v/>
      </c>
      <c r="AY1307" s="11" t="str">
        <f t="shared" si="449"/>
        <v/>
      </c>
      <c r="AZ1307" s="11" t="str">
        <f t="shared" si="448"/>
        <v/>
      </c>
      <c r="BA1307" s="11" t="str">
        <f t="shared" si="451"/>
        <v xml:space="preserve"> </v>
      </c>
      <c r="BB1307" s="11" t="str">
        <f>IFERROR(IF(AW1307="","",VLOOKUP(AW1307,SUSS!R:S,2,FALSE)),AY1307*SUSS!$M$2)</f>
        <v/>
      </c>
      <c r="BC1307" s="11" t="str">
        <f t="shared" si="450"/>
        <v/>
      </c>
    </row>
    <row r="1308" spans="14:55" ht="15.75" thickBot="1">
      <c r="N1308" s="3" t="s">
        <v>159</v>
      </c>
      <c r="O1308" s="138" t="s">
        <v>16</v>
      </c>
      <c r="P1308" s="138" t="s">
        <v>17</v>
      </c>
      <c r="Q1308" s="138" t="s">
        <v>3</v>
      </c>
      <c r="R1308" s="138" t="s">
        <v>4</v>
      </c>
      <c r="S1308" s="138" t="s">
        <v>5</v>
      </c>
      <c r="T1308" s="138" t="s">
        <v>18</v>
      </c>
      <c r="U1308" s="138" t="s">
        <v>19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thickBot="1">
      <c r="N1309" s="3" t="s">
        <v>159</v>
      </c>
      <c r="O1309" s="128">
        <v>1</v>
      </c>
      <c r="P1309" s="131">
        <v>156844.88</v>
      </c>
      <c r="Q1309" s="129" t="s">
        <v>139</v>
      </c>
      <c r="R1309" s="129" t="s">
        <v>10</v>
      </c>
      <c r="S1309" s="129" t="s">
        <v>10</v>
      </c>
      <c r="T1309" s="128" t="s">
        <v>160</v>
      </c>
      <c r="U1309" s="128" t="s">
        <v>21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159</v>
      </c>
      <c r="O1310" s="133">
        <v>2</v>
      </c>
      <c r="P1310" s="136">
        <v>161550.22</v>
      </c>
      <c r="Q1310" s="134" t="s">
        <v>139</v>
      </c>
      <c r="R1310" s="134" t="s">
        <v>10</v>
      </c>
      <c r="S1310" s="134" t="s">
        <v>10</v>
      </c>
      <c r="T1310" s="133" t="s">
        <v>160</v>
      </c>
      <c r="U1310" s="133" t="s">
        <v>21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159</v>
      </c>
      <c r="O1311" s="133">
        <v>3</v>
      </c>
      <c r="P1311" s="136">
        <v>166396.73000000001</v>
      </c>
      <c r="Q1311" s="134" t="s">
        <v>139</v>
      </c>
      <c r="R1311" s="134" t="s">
        <v>10</v>
      </c>
      <c r="S1311" s="134" t="s">
        <v>10</v>
      </c>
      <c r="T1311" s="133" t="s">
        <v>160</v>
      </c>
      <c r="U1311" s="133" t="s">
        <v>21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thickBot="1">
      <c r="N1312" s="3" t="s">
        <v>159</v>
      </c>
      <c r="O1312" s="133">
        <v>4</v>
      </c>
      <c r="P1312" s="136">
        <v>171388.63</v>
      </c>
      <c r="Q1312" s="134" t="s">
        <v>139</v>
      </c>
      <c r="R1312" s="134" t="s">
        <v>10</v>
      </c>
      <c r="S1312" s="134" t="s">
        <v>10</v>
      </c>
      <c r="T1312" s="133" t="s">
        <v>160</v>
      </c>
      <c r="U1312" s="133" t="s">
        <v>21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159</v>
      </c>
      <c r="O1313" s="133">
        <v>5</v>
      </c>
      <c r="P1313" s="136">
        <v>176530.29</v>
      </c>
      <c r="Q1313" s="134" t="s">
        <v>139</v>
      </c>
      <c r="R1313" s="134" t="s">
        <v>10</v>
      </c>
      <c r="S1313" s="134" t="s">
        <v>10</v>
      </c>
      <c r="T1313" s="133" t="s">
        <v>160</v>
      </c>
      <c r="U1313" s="133" t="s">
        <v>21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159</v>
      </c>
      <c r="O1314" s="133">
        <v>6</v>
      </c>
      <c r="P1314" s="136">
        <v>181826.2</v>
      </c>
      <c r="Q1314" s="134" t="s">
        <v>139</v>
      </c>
      <c r="R1314" s="134" t="s">
        <v>10</v>
      </c>
      <c r="S1314" s="134" t="s">
        <v>10</v>
      </c>
      <c r="T1314" s="133" t="s">
        <v>160</v>
      </c>
      <c r="U1314" s="133" t="s">
        <v>21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/>
      </c>
      <c r="AU1314" s="11" t="str">
        <f t="shared" si="465"/>
        <v/>
      </c>
      <c r="AV1314" s="11" t="str">
        <f t="shared" si="466"/>
        <v/>
      </c>
      <c r="AW1314" s="11" t="str">
        <f t="shared" si="467"/>
        <v/>
      </c>
      <c r="AX1314" s="11" t="str">
        <f t="shared" si="468"/>
        <v/>
      </c>
      <c r="AY1314" s="11" t="str">
        <f t="shared" si="449"/>
        <v/>
      </c>
      <c r="AZ1314" s="11" t="str">
        <f t="shared" si="469"/>
        <v/>
      </c>
      <c r="BA1314" s="11" t="str">
        <f t="shared" si="451"/>
        <v xml:space="preserve"> </v>
      </c>
      <c r="BB1314" s="11" t="str">
        <f>IFERROR(IF(AW1314="","",VLOOKUP(AW1314,SUSS!R:S,2,FALSE)),AY1314*SUSS!$M$2)</f>
        <v/>
      </c>
      <c r="BC1314" s="11" t="str">
        <f t="shared" si="450"/>
        <v/>
      </c>
    </row>
    <row r="1315" spans="14:55" ht="15.75" thickBot="1">
      <c r="N1315" s="3" t="s">
        <v>159</v>
      </c>
      <c r="O1315" s="133">
        <v>7</v>
      </c>
      <c r="P1315" s="136">
        <v>187280.99</v>
      </c>
      <c r="Q1315" s="134" t="s">
        <v>139</v>
      </c>
      <c r="R1315" s="134" t="s">
        <v>10</v>
      </c>
      <c r="S1315" s="134" t="s">
        <v>10</v>
      </c>
      <c r="T1315" s="133" t="s">
        <v>160</v>
      </c>
      <c r="U1315" s="133" t="s">
        <v>21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thickBot="1">
      <c r="N1316" s="3" t="s">
        <v>159</v>
      </c>
      <c r="O1316" s="133">
        <v>8</v>
      </c>
      <c r="P1316" s="136">
        <v>163922.95000000001</v>
      </c>
      <c r="Q1316" s="134" t="s">
        <v>139</v>
      </c>
      <c r="R1316" s="134" t="s">
        <v>10</v>
      </c>
      <c r="S1316" s="134" t="s">
        <v>10</v>
      </c>
      <c r="T1316" s="133" t="s">
        <v>160</v>
      </c>
      <c r="U1316" s="133" t="s">
        <v>21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159</v>
      </c>
      <c r="O1317" s="133">
        <v>8</v>
      </c>
      <c r="P1317" s="136">
        <v>28976.47</v>
      </c>
      <c r="Q1317" s="134" t="s">
        <v>139</v>
      </c>
      <c r="R1317" s="134" t="s">
        <v>10</v>
      </c>
      <c r="S1317" s="134" t="s">
        <v>11</v>
      </c>
      <c r="T1317" s="133" t="s">
        <v>160</v>
      </c>
      <c r="U1317" s="133" t="s">
        <v>21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45.75" thickBot="1">
      <c r="N1319" s="3" t="s">
        <v>161</v>
      </c>
      <c r="O1319" s="144" t="s">
        <v>22</v>
      </c>
      <c r="P1319"/>
      <c r="Q1319"/>
      <c r="R1319"/>
      <c r="S1319"/>
      <c r="T1319"/>
      <c r="U1319"/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thickBot="1">
      <c r="N1320" s="3" t="s">
        <v>161</v>
      </c>
      <c r="O1320" s="87" t="s">
        <v>16</v>
      </c>
      <c r="P1320" s="87" t="s">
        <v>17</v>
      </c>
      <c r="Q1320" s="87" t="s">
        <v>3</v>
      </c>
      <c r="R1320" s="87" t="s">
        <v>4</v>
      </c>
      <c r="S1320" s="87" t="s">
        <v>5</v>
      </c>
      <c r="T1320" s="87" t="s">
        <v>18</v>
      </c>
      <c r="U1320" s="87" t="s">
        <v>19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161</v>
      </c>
      <c r="O1321" s="77" t="s">
        <v>163</v>
      </c>
      <c r="P1321" s="80">
        <v>1526.97</v>
      </c>
      <c r="Q1321" s="78" t="s">
        <v>37</v>
      </c>
      <c r="R1321" s="78" t="s">
        <v>10</v>
      </c>
      <c r="S1321" s="78" t="s">
        <v>10</v>
      </c>
      <c r="T1321" s="77" t="s">
        <v>164</v>
      </c>
      <c r="U1321" s="77" t="s">
        <v>20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161</v>
      </c>
      <c r="O1322" s="82" t="s">
        <v>163</v>
      </c>
      <c r="P1322" s="85">
        <v>23451.58</v>
      </c>
      <c r="Q1322" s="83" t="s">
        <v>139</v>
      </c>
      <c r="R1322" s="83" t="s">
        <v>10</v>
      </c>
      <c r="S1322" s="83" t="s">
        <v>10</v>
      </c>
      <c r="T1322" s="82" t="s">
        <v>165</v>
      </c>
      <c r="U1322" s="82" t="s">
        <v>20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thickBot="1">
      <c r="N1323" s="3" t="s">
        <v>161</v>
      </c>
      <c r="O1323" s="82">
        <v>1</v>
      </c>
      <c r="P1323" s="85">
        <v>1259.75</v>
      </c>
      <c r="Q1323" s="83" t="s">
        <v>37</v>
      </c>
      <c r="R1323" s="83" t="s">
        <v>10</v>
      </c>
      <c r="S1323" s="83" t="s">
        <v>10</v>
      </c>
      <c r="T1323" s="82" t="s">
        <v>164</v>
      </c>
      <c r="U1323" s="82" t="s">
        <v>20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161</v>
      </c>
      <c r="O1324" s="82">
        <v>1</v>
      </c>
      <c r="P1324" s="85">
        <v>19347.55</v>
      </c>
      <c r="Q1324" s="83" t="s">
        <v>139</v>
      </c>
      <c r="R1324" s="83" t="s">
        <v>10</v>
      </c>
      <c r="S1324" s="83" t="s">
        <v>10</v>
      </c>
      <c r="T1324" s="82" t="s">
        <v>165</v>
      </c>
      <c r="U1324" s="82" t="s">
        <v>20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161</v>
      </c>
      <c r="O1325" s="82">
        <v>2</v>
      </c>
      <c r="P1325" s="85">
        <v>1259.75</v>
      </c>
      <c r="Q1325" s="83" t="s">
        <v>37</v>
      </c>
      <c r="R1325" s="83" t="s">
        <v>10</v>
      </c>
      <c r="S1325" s="83" t="s">
        <v>10</v>
      </c>
      <c r="T1325" s="82" t="s">
        <v>164</v>
      </c>
      <c r="U1325" s="82" t="s">
        <v>21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thickBot="1">
      <c r="N1326" s="3" t="s">
        <v>161</v>
      </c>
      <c r="O1326" s="82">
        <v>2</v>
      </c>
      <c r="P1326" s="85">
        <v>19347.55</v>
      </c>
      <c r="Q1326" s="83" t="s">
        <v>139</v>
      </c>
      <c r="R1326" s="83" t="s">
        <v>10</v>
      </c>
      <c r="S1326" s="83" t="s">
        <v>10</v>
      </c>
      <c r="T1326" s="82" t="s">
        <v>165</v>
      </c>
      <c r="U1326" s="82" t="s">
        <v>21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161</v>
      </c>
      <c r="O1327" s="82">
        <v>3</v>
      </c>
      <c r="P1327" s="85">
        <v>1259.75</v>
      </c>
      <c r="Q1327" s="83" t="s">
        <v>37</v>
      </c>
      <c r="R1327" s="83" t="s">
        <v>10</v>
      </c>
      <c r="S1327" s="83" t="s">
        <v>10</v>
      </c>
      <c r="T1327" s="82" t="s">
        <v>164</v>
      </c>
      <c r="U1327" s="82" t="s">
        <v>21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161</v>
      </c>
      <c r="O1328" s="82">
        <v>3</v>
      </c>
      <c r="P1328" s="85">
        <v>19347.55</v>
      </c>
      <c r="Q1328" s="83" t="s">
        <v>139</v>
      </c>
      <c r="R1328" s="83" t="s">
        <v>10</v>
      </c>
      <c r="S1328" s="83" t="s">
        <v>10</v>
      </c>
      <c r="T1328" s="82" t="s">
        <v>165</v>
      </c>
      <c r="U1328" s="82" t="s">
        <v>21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thickBot="1">
      <c r="N1329" s="3" t="s">
        <v>161</v>
      </c>
      <c r="O1329" s="82">
        <v>4</v>
      </c>
      <c r="P1329" s="85">
        <v>1259.75</v>
      </c>
      <c r="Q1329" s="83" t="s">
        <v>37</v>
      </c>
      <c r="R1329" s="83" t="s">
        <v>10</v>
      </c>
      <c r="S1329" s="83" t="s">
        <v>10</v>
      </c>
      <c r="T1329" s="82" t="s">
        <v>164</v>
      </c>
      <c r="U1329" s="82" t="s">
        <v>21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/>
      </c>
      <c r="AU1329" s="11" t="str">
        <f t="shared" si="465"/>
        <v/>
      </c>
      <c r="AV1329" s="11" t="str">
        <f t="shared" si="466"/>
        <v/>
      </c>
      <c r="AW1329" s="11" t="str">
        <f t="shared" si="467"/>
        <v/>
      </c>
      <c r="AX1329" s="11" t="str">
        <f t="shared" si="468"/>
        <v/>
      </c>
      <c r="AY1329" s="11" t="str">
        <f t="shared" si="449"/>
        <v/>
      </c>
      <c r="AZ1329" s="11" t="str">
        <f t="shared" si="469"/>
        <v/>
      </c>
      <c r="BA1329" s="11" t="str">
        <f t="shared" si="451"/>
        <v xml:space="preserve"> </v>
      </c>
      <c r="BB1329" s="11" t="str">
        <f>IFERROR(IF(AW1329="","",VLOOKUP(AW1329,SUSS!R:S,2,FALSE)),AY1329*SUSS!$M$2)</f>
        <v/>
      </c>
      <c r="BC1329" s="11" t="str">
        <f t="shared" si="450"/>
        <v/>
      </c>
    </row>
    <row r="1330" spans="14:55" ht="15.75" thickBot="1">
      <c r="N1330" s="3" t="s">
        <v>161</v>
      </c>
      <c r="O1330" s="82">
        <v>4</v>
      </c>
      <c r="P1330" s="85">
        <v>19347.55</v>
      </c>
      <c r="Q1330" s="83" t="s">
        <v>139</v>
      </c>
      <c r="R1330" s="83" t="s">
        <v>10</v>
      </c>
      <c r="S1330" s="83" t="s">
        <v>10</v>
      </c>
      <c r="T1330" s="82" t="s">
        <v>165</v>
      </c>
      <c r="U1330" s="82" t="s">
        <v>21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thickBot="1">
      <c r="N1331" s="3" t="s">
        <v>161</v>
      </c>
      <c r="O1331" s="82">
        <v>5</v>
      </c>
      <c r="P1331" s="85">
        <v>1259.75</v>
      </c>
      <c r="Q1331" s="83" t="s">
        <v>37</v>
      </c>
      <c r="R1331" s="83" t="s">
        <v>10</v>
      </c>
      <c r="S1331" s="83" t="s">
        <v>10</v>
      </c>
      <c r="T1331" s="82" t="s">
        <v>164</v>
      </c>
      <c r="U1331" s="82" t="s">
        <v>21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161</v>
      </c>
      <c r="O1332" s="82">
        <v>5</v>
      </c>
      <c r="P1332" s="85">
        <v>19347.55</v>
      </c>
      <c r="Q1332" s="83" t="s">
        <v>139</v>
      </c>
      <c r="R1332" s="83" t="s">
        <v>10</v>
      </c>
      <c r="S1332" s="83" t="s">
        <v>10</v>
      </c>
      <c r="T1332" s="82" t="s">
        <v>165</v>
      </c>
      <c r="U1332" s="82" t="s">
        <v>21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161</v>
      </c>
      <c r="O1333" s="82">
        <v>6</v>
      </c>
      <c r="P1333" s="85">
        <v>1259.75</v>
      </c>
      <c r="Q1333" s="83" t="s">
        <v>37</v>
      </c>
      <c r="R1333" s="83" t="s">
        <v>10</v>
      </c>
      <c r="S1333" s="83" t="s">
        <v>10</v>
      </c>
      <c r="T1333" s="82" t="s">
        <v>164</v>
      </c>
      <c r="U1333" s="82" t="s">
        <v>21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thickBot="1">
      <c r="N1334" s="3" t="s">
        <v>161</v>
      </c>
      <c r="O1334" s="82">
        <v>6</v>
      </c>
      <c r="P1334" s="85">
        <v>19347.55</v>
      </c>
      <c r="Q1334" s="83" t="s">
        <v>139</v>
      </c>
      <c r="R1334" s="83" t="s">
        <v>10</v>
      </c>
      <c r="S1334" s="83" t="s">
        <v>10</v>
      </c>
      <c r="T1334" s="82" t="s">
        <v>165</v>
      </c>
      <c r="U1334" s="82" t="s">
        <v>21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161</v>
      </c>
      <c r="O1335" s="82">
        <v>7</v>
      </c>
      <c r="P1335" s="85">
        <v>1259.75</v>
      </c>
      <c r="Q1335" s="83" t="s">
        <v>37</v>
      </c>
      <c r="R1335" s="83" t="s">
        <v>10</v>
      </c>
      <c r="S1335" s="83" t="s">
        <v>10</v>
      </c>
      <c r="T1335" s="82" t="s">
        <v>164</v>
      </c>
      <c r="U1335" s="82" t="s">
        <v>21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161</v>
      </c>
      <c r="O1336" s="82">
        <v>7</v>
      </c>
      <c r="P1336" s="85">
        <v>19347.55</v>
      </c>
      <c r="Q1336" s="83" t="s">
        <v>139</v>
      </c>
      <c r="R1336" s="83" t="s">
        <v>10</v>
      </c>
      <c r="S1336" s="83" t="s">
        <v>10</v>
      </c>
      <c r="T1336" s="82" t="s">
        <v>165</v>
      </c>
      <c r="U1336" s="82" t="s">
        <v>21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thickBot="1">
      <c r="N1337" s="3" t="s">
        <v>161</v>
      </c>
      <c r="O1337" s="82">
        <v>8</v>
      </c>
      <c r="P1337" s="85">
        <v>1259.75</v>
      </c>
      <c r="Q1337" s="83" t="s">
        <v>37</v>
      </c>
      <c r="R1337" s="83" t="s">
        <v>10</v>
      </c>
      <c r="S1337" s="83" t="s">
        <v>10</v>
      </c>
      <c r="T1337" s="82" t="s">
        <v>164</v>
      </c>
      <c r="U1337" s="82" t="s">
        <v>21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161</v>
      </c>
      <c r="O1338" s="82">
        <v>8</v>
      </c>
      <c r="P1338" s="85">
        <v>19347.55</v>
      </c>
      <c r="Q1338" s="83" t="s">
        <v>139</v>
      </c>
      <c r="R1338" s="83" t="s">
        <v>10</v>
      </c>
      <c r="S1338" s="83" t="s">
        <v>10</v>
      </c>
      <c r="T1338" s="82" t="s">
        <v>165</v>
      </c>
      <c r="U1338" s="82" t="s">
        <v>21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161</v>
      </c>
      <c r="O1339" s="82">
        <v>9</v>
      </c>
      <c r="P1339" s="85">
        <v>1259.75</v>
      </c>
      <c r="Q1339" s="83" t="s">
        <v>37</v>
      </c>
      <c r="R1339" s="83" t="s">
        <v>10</v>
      </c>
      <c r="S1339" s="83" t="s">
        <v>10</v>
      </c>
      <c r="T1339" s="82" t="s">
        <v>164</v>
      </c>
      <c r="U1339" s="82" t="s">
        <v>21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thickBot="1">
      <c r="N1340" s="3" t="s">
        <v>161</v>
      </c>
      <c r="O1340" s="82">
        <v>9</v>
      </c>
      <c r="P1340" s="85">
        <v>19347.55</v>
      </c>
      <c r="Q1340" s="83" t="s">
        <v>139</v>
      </c>
      <c r="R1340" s="83" t="s">
        <v>10</v>
      </c>
      <c r="S1340" s="83" t="s">
        <v>10</v>
      </c>
      <c r="T1340" s="82" t="s">
        <v>165</v>
      </c>
      <c r="U1340" s="82" t="s">
        <v>21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thickBot="1">
      <c r="N1341" s="3" t="s">
        <v>161</v>
      </c>
      <c r="O1341" s="82">
        <v>10</v>
      </c>
      <c r="P1341" s="85">
        <v>1259.75</v>
      </c>
      <c r="Q1341" s="83" t="s">
        <v>37</v>
      </c>
      <c r="R1341" s="83" t="s">
        <v>10</v>
      </c>
      <c r="S1341" s="83" t="s">
        <v>10</v>
      </c>
      <c r="T1341" s="82" t="s">
        <v>164</v>
      </c>
      <c r="U1341" s="82" t="s">
        <v>21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/>
      </c>
      <c r="AU1341" s="11" t="str">
        <f t="shared" si="465"/>
        <v/>
      </c>
      <c r="AV1341" s="11" t="str">
        <f t="shared" si="466"/>
        <v/>
      </c>
      <c r="AW1341" s="11" t="str">
        <f t="shared" si="467"/>
        <v/>
      </c>
      <c r="AX1341" s="11" t="str">
        <f t="shared" si="468"/>
        <v/>
      </c>
      <c r="AY1341" s="11" t="str">
        <f t="shared" si="449"/>
        <v/>
      </c>
      <c r="AZ1341" s="11" t="str">
        <f t="shared" si="469"/>
        <v/>
      </c>
      <c r="BA1341" s="11" t="str">
        <f t="shared" si="451"/>
        <v xml:space="preserve"> </v>
      </c>
      <c r="BB1341" s="11" t="str">
        <f>IFERROR(IF(AW1341="","",VLOOKUP(AW1341,SUSS!R:S,2,FALSE)),AY1341*SUSS!$M$2)</f>
        <v/>
      </c>
      <c r="BC1341" s="11" t="str">
        <f t="shared" si="450"/>
        <v/>
      </c>
    </row>
    <row r="1342" spans="14:55" ht="15.75" thickBot="1">
      <c r="N1342" s="3" t="s">
        <v>161</v>
      </c>
      <c r="O1342" s="82">
        <v>10</v>
      </c>
      <c r="P1342" s="85">
        <v>19347.55</v>
      </c>
      <c r="Q1342" s="83" t="s">
        <v>139</v>
      </c>
      <c r="R1342" s="83" t="s">
        <v>10</v>
      </c>
      <c r="S1342" s="83" t="s">
        <v>10</v>
      </c>
      <c r="T1342" s="82" t="s">
        <v>165</v>
      </c>
      <c r="U1342" s="82" t="s">
        <v>21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161</v>
      </c>
      <c r="O1343" s="82">
        <v>11</v>
      </c>
      <c r="P1343" s="85">
        <v>1259.75</v>
      </c>
      <c r="Q1343" s="83" t="s">
        <v>37</v>
      </c>
      <c r="R1343" s="83" t="s">
        <v>10</v>
      </c>
      <c r="S1343" s="83" t="s">
        <v>10</v>
      </c>
      <c r="T1343" s="82" t="s">
        <v>164</v>
      </c>
      <c r="U1343" s="82" t="s">
        <v>21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161</v>
      </c>
      <c r="O1344" s="82">
        <v>11</v>
      </c>
      <c r="P1344" s="85">
        <v>19347.55</v>
      </c>
      <c r="Q1344" s="83" t="s">
        <v>139</v>
      </c>
      <c r="R1344" s="83" t="s">
        <v>10</v>
      </c>
      <c r="S1344" s="83" t="s">
        <v>10</v>
      </c>
      <c r="T1344" s="82" t="s">
        <v>165</v>
      </c>
      <c r="U1344" s="82" t="s">
        <v>21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/>
      </c>
      <c r="AU1344" s="11" t="str">
        <f t="shared" si="465"/>
        <v/>
      </c>
      <c r="AV1344" s="11" t="str">
        <f t="shared" si="466"/>
        <v/>
      </c>
      <c r="AW1344" s="11" t="str">
        <f t="shared" si="467"/>
        <v/>
      </c>
      <c r="AX1344" s="11" t="str">
        <f t="shared" si="468"/>
        <v/>
      </c>
      <c r="AY1344" s="11" t="str">
        <f t="shared" si="449"/>
        <v/>
      </c>
      <c r="AZ1344" s="11" t="str">
        <f t="shared" si="469"/>
        <v/>
      </c>
      <c r="BA1344" s="11" t="str">
        <f t="shared" si="451"/>
        <v xml:space="preserve"> </v>
      </c>
      <c r="BB1344" s="11" t="str">
        <f>IFERROR(IF(AW1344="","",VLOOKUP(AW1344,SUSS!R:S,2,FALSE)),AY1344*SUSS!$M$2)</f>
        <v/>
      </c>
      <c r="BC1344" s="11" t="str">
        <f t="shared" si="450"/>
        <v/>
      </c>
    </row>
    <row r="1345" spans="14:55" ht="15.75" thickBot="1">
      <c r="N1345" s="3" t="s">
        <v>161</v>
      </c>
      <c r="O1345" s="82">
        <v>12</v>
      </c>
      <c r="P1345" s="85">
        <v>1259.75</v>
      </c>
      <c r="Q1345" s="83" t="s">
        <v>37</v>
      </c>
      <c r="R1345" s="83" t="s">
        <v>10</v>
      </c>
      <c r="S1345" s="83" t="s">
        <v>10</v>
      </c>
      <c r="T1345" s="82" t="s">
        <v>164</v>
      </c>
      <c r="U1345" s="82" t="s">
        <v>21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161</v>
      </c>
      <c r="O1346" s="82">
        <v>12</v>
      </c>
      <c r="P1346" s="85">
        <v>19347.55</v>
      </c>
      <c r="Q1346" s="83" t="s">
        <v>139</v>
      </c>
      <c r="R1346" s="83" t="s">
        <v>10</v>
      </c>
      <c r="S1346" s="83" t="s">
        <v>10</v>
      </c>
      <c r="T1346" s="82" t="s">
        <v>165</v>
      </c>
      <c r="U1346" s="82" t="s">
        <v>21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161</v>
      </c>
      <c r="O1347" s="82">
        <v>13</v>
      </c>
      <c r="P1347" s="85">
        <v>1259.75</v>
      </c>
      <c r="Q1347" s="83" t="s">
        <v>37</v>
      </c>
      <c r="R1347" s="83" t="s">
        <v>10</v>
      </c>
      <c r="S1347" s="83" t="s">
        <v>10</v>
      </c>
      <c r="T1347" s="82" t="s">
        <v>164</v>
      </c>
      <c r="U1347" s="82" t="s">
        <v>21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/>
      </c>
      <c r="AU1347" s="11" t="str">
        <f t="shared" si="465"/>
        <v/>
      </c>
      <c r="AV1347" s="11" t="str">
        <f t="shared" si="466"/>
        <v/>
      </c>
      <c r="AW1347" s="11" t="str">
        <f t="shared" si="467"/>
        <v/>
      </c>
      <c r="AX1347" s="11" t="str">
        <f t="shared" si="468"/>
        <v/>
      </c>
      <c r="AY1347" s="11" t="str">
        <f t="shared" si="449"/>
        <v/>
      </c>
      <c r="AZ1347" s="11" t="str">
        <f t="shared" si="469"/>
        <v/>
      </c>
      <c r="BA1347" s="11" t="str">
        <f t="shared" si="451"/>
        <v xml:space="preserve"> </v>
      </c>
      <c r="BB1347" s="11" t="str">
        <f>IFERROR(IF(AW1347="","",VLOOKUP(AW1347,SUSS!R:S,2,FALSE)),AY1347*SUSS!$M$2)</f>
        <v/>
      </c>
      <c r="BC1347" s="11" t="str">
        <f t="shared" si="450"/>
        <v/>
      </c>
    </row>
    <row r="1348" spans="14:55" ht="15.75" thickBot="1">
      <c r="N1348" s="3" t="s">
        <v>161</v>
      </c>
      <c r="O1348" s="82">
        <v>13</v>
      </c>
      <c r="P1348" s="85">
        <v>19347.55</v>
      </c>
      <c r="Q1348" s="83" t="s">
        <v>139</v>
      </c>
      <c r="R1348" s="83" t="s">
        <v>10</v>
      </c>
      <c r="S1348" s="83" t="s">
        <v>10</v>
      </c>
      <c r="T1348" s="82" t="s">
        <v>165</v>
      </c>
      <c r="U1348" s="82" t="s">
        <v>21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161</v>
      </c>
      <c r="O1349" s="82">
        <v>14</v>
      </c>
      <c r="P1349" s="85">
        <v>1259.75</v>
      </c>
      <c r="Q1349" s="83" t="s">
        <v>37</v>
      </c>
      <c r="R1349" s="83" t="s">
        <v>10</v>
      </c>
      <c r="S1349" s="83" t="s">
        <v>10</v>
      </c>
      <c r="T1349" s="82" t="s">
        <v>164</v>
      </c>
      <c r="U1349" s="82" t="s">
        <v>21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161</v>
      </c>
      <c r="O1350" s="82">
        <v>14</v>
      </c>
      <c r="P1350" s="85">
        <v>19347.55</v>
      </c>
      <c r="Q1350" s="83" t="s">
        <v>139</v>
      </c>
      <c r="R1350" s="83" t="s">
        <v>10</v>
      </c>
      <c r="S1350" s="83" t="s">
        <v>10</v>
      </c>
      <c r="T1350" s="82" t="s">
        <v>165</v>
      </c>
      <c r="U1350" s="82" t="s">
        <v>21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/>
      </c>
      <c r="AU1350" s="11" t="str">
        <f t="shared" si="465"/>
        <v/>
      </c>
      <c r="AV1350" s="11" t="str">
        <f t="shared" si="466"/>
        <v/>
      </c>
      <c r="AW1350" s="11" t="str">
        <f t="shared" si="467"/>
        <v/>
      </c>
      <c r="AX1350" s="11" t="str">
        <f t="shared" si="468"/>
        <v/>
      </c>
      <c r="AY1350" s="11" t="str">
        <f t="shared" si="470"/>
        <v/>
      </c>
      <c r="AZ1350" s="11" t="str">
        <f t="shared" si="469"/>
        <v/>
      </c>
      <c r="BA1350" s="11" t="str">
        <f t="shared" si="451"/>
        <v xml:space="preserve"> </v>
      </c>
      <c r="BB1350" s="11" t="str">
        <f>IFERROR(IF(AW1350="","",VLOOKUP(AW1350,SUSS!R:S,2,FALSE)),AY1350*SUSS!$M$2)</f>
        <v/>
      </c>
      <c r="BC1350" s="11" t="str">
        <f t="shared" si="471"/>
        <v/>
      </c>
    </row>
    <row r="1351" spans="14:55" ht="15.75" thickBot="1">
      <c r="N1351" s="3" t="s">
        <v>161</v>
      </c>
      <c r="O1351" s="82">
        <v>15</v>
      </c>
      <c r="P1351" s="85">
        <v>1259.75</v>
      </c>
      <c r="Q1351" s="83" t="s">
        <v>37</v>
      </c>
      <c r="R1351" s="83" t="s">
        <v>10</v>
      </c>
      <c r="S1351" s="83" t="s">
        <v>10</v>
      </c>
      <c r="T1351" s="82" t="s">
        <v>164</v>
      </c>
      <c r="U1351" s="82" t="s">
        <v>21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161</v>
      </c>
      <c r="O1352" s="82">
        <v>15</v>
      </c>
      <c r="P1352" s="85">
        <v>19347.55</v>
      </c>
      <c r="Q1352" s="83" t="s">
        <v>139</v>
      </c>
      <c r="R1352" s="83" t="s">
        <v>10</v>
      </c>
      <c r="S1352" s="83" t="s">
        <v>10</v>
      </c>
      <c r="T1352" s="82" t="s">
        <v>165</v>
      </c>
      <c r="U1352" s="82" t="s">
        <v>21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161</v>
      </c>
      <c r="O1353" s="82">
        <v>16</v>
      </c>
      <c r="P1353" s="85">
        <v>1259.75</v>
      </c>
      <c r="Q1353" s="83" t="s">
        <v>37</v>
      </c>
      <c r="R1353" s="83" t="s">
        <v>10</v>
      </c>
      <c r="S1353" s="83" t="s">
        <v>10</v>
      </c>
      <c r="T1353" s="82" t="s">
        <v>164</v>
      </c>
      <c r="U1353" s="82" t="s">
        <v>21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/>
      </c>
      <c r="AU1353" s="11" t="str">
        <f t="shared" si="465"/>
        <v/>
      </c>
      <c r="AV1353" s="11" t="str">
        <f t="shared" si="466"/>
        <v/>
      </c>
      <c r="AW1353" s="11" t="str">
        <f t="shared" si="467"/>
        <v/>
      </c>
      <c r="AX1353" s="11" t="str">
        <f t="shared" si="468"/>
        <v/>
      </c>
      <c r="AY1353" s="11" t="str">
        <f t="shared" si="470"/>
        <v/>
      </c>
      <c r="AZ1353" s="11" t="str">
        <f t="shared" si="469"/>
        <v/>
      </c>
      <c r="BA1353" s="11" t="str">
        <f t="shared" si="472"/>
        <v xml:space="preserve"> </v>
      </c>
      <c r="BB1353" s="11" t="str">
        <f>IFERROR(IF(AW1353="","",VLOOKUP(AW1353,SUSS!R:S,2,FALSE)),AY1353*SUSS!$M$2)</f>
        <v/>
      </c>
      <c r="BC1353" s="11" t="str">
        <f t="shared" si="471"/>
        <v/>
      </c>
    </row>
    <row r="1354" spans="14:55" ht="15.75" thickBot="1">
      <c r="N1354" s="3" t="s">
        <v>161</v>
      </c>
      <c r="O1354" s="82">
        <v>16</v>
      </c>
      <c r="P1354" s="85">
        <v>19347.55</v>
      </c>
      <c r="Q1354" s="83" t="s">
        <v>139</v>
      </c>
      <c r="R1354" s="83" t="s">
        <v>10</v>
      </c>
      <c r="S1354" s="83" t="s">
        <v>10</v>
      </c>
      <c r="T1354" s="82" t="s">
        <v>165</v>
      </c>
      <c r="U1354" s="82" t="s">
        <v>21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161</v>
      </c>
      <c r="O1355" s="82">
        <v>17</v>
      </c>
      <c r="P1355" s="85">
        <v>1259.75</v>
      </c>
      <c r="Q1355" s="83" t="s">
        <v>37</v>
      </c>
      <c r="R1355" s="83" t="s">
        <v>10</v>
      </c>
      <c r="S1355" s="83" t="s">
        <v>10</v>
      </c>
      <c r="T1355" s="82" t="s">
        <v>164</v>
      </c>
      <c r="U1355" s="82" t="s">
        <v>21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161</v>
      </c>
      <c r="O1356" s="82">
        <v>17</v>
      </c>
      <c r="P1356" s="85">
        <v>19347.55</v>
      </c>
      <c r="Q1356" s="83" t="s">
        <v>139</v>
      </c>
      <c r="R1356" s="83" t="s">
        <v>10</v>
      </c>
      <c r="S1356" s="83" t="s">
        <v>10</v>
      </c>
      <c r="T1356" s="82" t="s">
        <v>165</v>
      </c>
      <c r="U1356" s="82" t="s">
        <v>21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/>
      </c>
      <c r="AU1356" s="11" t="str">
        <f t="shared" si="465"/>
        <v/>
      </c>
      <c r="AV1356" s="11" t="str">
        <f t="shared" si="466"/>
        <v/>
      </c>
      <c r="AW1356" s="11" t="str">
        <f t="shared" si="467"/>
        <v/>
      </c>
      <c r="AX1356" s="11" t="str">
        <f t="shared" si="468"/>
        <v/>
      </c>
      <c r="AY1356" s="11" t="str">
        <f t="shared" si="470"/>
        <v/>
      </c>
      <c r="AZ1356" s="11" t="str">
        <f t="shared" si="469"/>
        <v/>
      </c>
      <c r="BA1356" s="11" t="str">
        <f t="shared" si="472"/>
        <v xml:space="preserve"> </v>
      </c>
      <c r="BB1356" s="11" t="str">
        <f>IFERROR(IF(AW1356="","",VLOOKUP(AW1356,SUSS!R:S,2,FALSE)),AY1356*SUSS!$M$2)</f>
        <v/>
      </c>
      <c r="BC1356" s="11" t="str">
        <f t="shared" si="471"/>
        <v/>
      </c>
    </row>
    <row r="1357" spans="14:55" ht="15.75" thickBot="1">
      <c r="N1357" s="3" t="s">
        <v>161</v>
      </c>
      <c r="O1357" s="82">
        <v>18</v>
      </c>
      <c r="P1357" s="85">
        <v>1259.75</v>
      </c>
      <c r="Q1357" s="83" t="s">
        <v>37</v>
      </c>
      <c r="R1357" s="83" t="s">
        <v>10</v>
      </c>
      <c r="S1357" s="83" t="s">
        <v>10</v>
      </c>
      <c r="T1357" s="82" t="s">
        <v>164</v>
      </c>
      <c r="U1357" s="82" t="s">
        <v>21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thickBot="1">
      <c r="N1358" s="3" t="s">
        <v>161</v>
      </c>
      <c r="O1358" s="82">
        <v>18</v>
      </c>
      <c r="P1358" s="85">
        <v>19347.55</v>
      </c>
      <c r="Q1358" s="83" t="s">
        <v>139</v>
      </c>
      <c r="R1358" s="83" t="s">
        <v>10</v>
      </c>
      <c r="S1358" s="83" t="s">
        <v>10</v>
      </c>
      <c r="T1358" s="82" t="s">
        <v>165</v>
      </c>
      <c r="U1358" s="82" t="s">
        <v>21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thickBot="1">
      <c r="N1359" s="3" t="s">
        <v>161</v>
      </c>
      <c r="O1359" s="82">
        <v>19</v>
      </c>
      <c r="P1359" s="85">
        <v>1259.75</v>
      </c>
      <c r="Q1359" s="83" t="s">
        <v>37</v>
      </c>
      <c r="R1359" s="83" t="s">
        <v>10</v>
      </c>
      <c r="S1359" s="83" t="s">
        <v>10</v>
      </c>
      <c r="T1359" s="82" t="s">
        <v>164</v>
      </c>
      <c r="U1359" s="82" t="s">
        <v>21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161</v>
      </c>
      <c r="O1360" s="82">
        <v>19</v>
      </c>
      <c r="P1360" s="85">
        <v>19347.55</v>
      </c>
      <c r="Q1360" s="83" t="s">
        <v>139</v>
      </c>
      <c r="R1360" s="83" t="s">
        <v>10</v>
      </c>
      <c r="S1360" s="83" t="s">
        <v>10</v>
      </c>
      <c r="T1360" s="82" t="s">
        <v>165</v>
      </c>
      <c r="U1360" s="82" t="s">
        <v>21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161</v>
      </c>
      <c r="O1361" s="82">
        <v>20</v>
      </c>
      <c r="P1361" s="85">
        <v>1259.75</v>
      </c>
      <c r="Q1361" s="83" t="s">
        <v>37</v>
      </c>
      <c r="R1361" s="83" t="s">
        <v>10</v>
      </c>
      <c r="S1361" s="83" t="s">
        <v>10</v>
      </c>
      <c r="T1361" s="82" t="s">
        <v>164</v>
      </c>
      <c r="U1361" s="82" t="s">
        <v>21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/>
      </c>
      <c r="AU1361" s="11" t="str">
        <f t="shared" si="465"/>
        <v/>
      </c>
      <c r="AV1361" s="11" t="str">
        <f t="shared" si="466"/>
        <v/>
      </c>
      <c r="AW1361" s="11" t="str">
        <f t="shared" si="467"/>
        <v/>
      </c>
      <c r="AX1361" s="11" t="str">
        <f t="shared" si="468"/>
        <v/>
      </c>
      <c r="AY1361" s="11" t="str">
        <f t="shared" si="470"/>
        <v/>
      </c>
      <c r="AZ1361" s="11" t="str">
        <f t="shared" si="469"/>
        <v/>
      </c>
      <c r="BA1361" s="11" t="str">
        <f t="shared" si="472"/>
        <v xml:space="preserve"> </v>
      </c>
      <c r="BB1361" s="11" t="str">
        <f>IFERROR(IF(AW1361="","",VLOOKUP(AW1361,SUSS!R:S,2,FALSE)),AY1361*SUSS!$M$2)</f>
        <v/>
      </c>
      <c r="BC1361" s="11" t="str">
        <f t="shared" si="471"/>
        <v/>
      </c>
    </row>
    <row r="1362" spans="14:55" ht="15.75" thickBot="1">
      <c r="N1362" s="3" t="s">
        <v>161</v>
      </c>
      <c r="O1362" s="82">
        <v>20</v>
      </c>
      <c r="P1362" s="85">
        <v>19347.55</v>
      </c>
      <c r="Q1362" s="83" t="s">
        <v>139</v>
      </c>
      <c r="R1362" s="83" t="s">
        <v>10</v>
      </c>
      <c r="S1362" s="83" t="s">
        <v>10</v>
      </c>
      <c r="T1362" s="82" t="s">
        <v>165</v>
      </c>
      <c r="U1362" s="82" t="s">
        <v>21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161</v>
      </c>
      <c r="O1363" s="82">
        <v>21</v>
      </c>
      <c r="P1363" s="85">
        <v>1259.75</v>
      </c>
      <c r="Q1363" s="83" t="s">
        <v>37</v>
      </c>
      <c r="R1363" s="83" t="s">
        <v>10</v>
      </c>
      <c r="S1363" s="83" t="s">
        <v>10</v>
      </c>
      <c r="T1363" s="82" t="s">
        <v>164</v>
      </c>
      <c r="U1363" s="82" t="s">
        <v>21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161</v>
      </c>
      <c r="O1364" s="82">
        <v>21</v>
      </c>
      <c r="P1364" s="85">
        <v>19347.55</v>
      </c>
      <c r="Q1364" s="83" t="s">
        <v>139</v>
      </c>
      <c r="R1364" s="83" t="s">
        <v>10</v>
      </c>
      <c r="S1364" s="83" t="s">
        <v>10</v>
      </c>
      <c r="T1364" s="82" t="s">
        <v>165</v>
      </c>
      <c r="U1364" s="82" t="s">
        <v>21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thickBot="1">
      <c r="N1365" s="3" t="s">
        <v>161</v>
      </c>
      <c r="O1365" s="82">
        <v>22</v>
      </c>
      <c r="P1365" s="85">
        <v>1259.75</v>
      </c>
      <c r="Q1365" s="83" t="s">
        <v>37</v>
      </c>
      <c r="R1365" s="83" t="s">
        <v>10</v>
      </c>
      <c r="S1365" s="83" t="s">
        <v>10</v>
      </c>
      <c r="T1365" s="82" t="s">
        <v>164</v>
      </c>
      <c r="U1365" s="82" t="s">
        <v>21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161</v>
      </c>
      <c r="O1366" s="82">
        <v>22</v>
      </c>
      <c r="P1366" s="85">
        <v>19347.55</v>
      </c>
      <c r="Q1366" s="83" t="s">
        <v>139</v>
      </c>
      <c r="R1366" s="83" t="s">
        <v>10</v>
      </c>
      <c r="S1366" s="83" t="s">
        <v>10</v>
      </c>
      <c r="T1366" s="82" t="s">
        <v>165</v>
      </c>
      <c r="U1366" s="82" t="s">
        <v>21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161</v>
      </c>
      <c r="O1367" s="82">
        <v>23</v>
      </c>
      <c r="P1367" s="85">
        <v>1259.75</v>
      </c>
      <c r="Q1367" s="83" t="s">
        <v>37</v>
      </c>
      <c r="R1367" s="83" t="s">
        <v>10</v>
      </c>
      <c r="S1367" s="83" t="s">
        <v>10</v>
      </c>
      <c r="T1367" s="82" t="s">
        <v>164</v>
      </c>
      <c r="U1367" s="82" t="s">
        <v>21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thickBot="1">
      <c r="N1368" s="3" t="s">
        <v>161</v>
      </c>
      <c r="O1368" s="82">
        <v>23</v>
      </c>
      <c r="P1368" s="85">
        <v>19347.55</v>
      </c>
      <c r="Q1368" s="83" t="s">
        <v>139</v>
      </c>
      <c r="R1368" s="83" t="s">
        <v>10</v>
      </c>
      <c r="S1368" s="83" t="s">
        <v>10</v>
      </c>
      <c r="T1368" s="82" t="s">
        <v>165</v>
      </c>
      <c r="U1368" s="82" t="s">
        <v>21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161</v>
      </c>
      <c r="O1369" s="82">
        <v>24</v>
      </c>
      <c r="P1369" s="85">
        <v>1259.75</v>
      </c>
      <c r="Q1369" s="83" t="s">
        <v>37</v>
      </c>
      <c r="R1369" s="83" t="s">
        <v>10</v>
      </c>
      <c r="S1369" s="83" t="s">
        <v>10</v>
      </c>
      <c r="T1369" s="82" t="s">
        <v>164</v>
      </c>
      <c r="U1369" s="82" t="s">
        <v>21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161</v>
      </c>
      <c r="O1370" s="82">
        <v>24</v>
      </c>
      <c r="P1370" s="85">
        <v>19347.55</v>
      </c>
      <c r="Q1370" s="83" t="s">
        <v>139</v>
      </c>
      <c r="R1370" s="83" t="s">
        <v>10</v>
      </c>
      <c r="S1370" s="83" t="s">
        <v>10</v>
      </c>
      <c r="T1370" s="82" t="s">
        <v>165</v>
      </c>
      <c r="U1370" s="82" t="s">
        <v>21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/>
      </c>
      <c r="AU1370" s="11" t="str">
        <f t="shared" si="465"/>
        <v/>
      </c>
      <c r="AV1370" s="11" t="str">
        <f t="shared" si="466"/>
        <v/>
      </c>
      <c r="AW1370" s="11" t="str">
        <f t="shared" si="467"/>
        <v/>
      </c>
      <c r="AX1370" s="11" t="str">
        <f t="shared" si="468"/>
        <v/>
      </c>
      <c r="AY1370" s="11" t="str">
        <f t="shared" si="470"/>
        <v/>
      </c>
      <c r="AZ1370" s="11" t="str">
        <f t="shared" si="469"/>
        <v/>
      </c>
      <c r="BA1370" s="11" t="str">
        <f t="shared" si="472"/>
        <v xml:space="preserve"> </v>
      </c>
      <c r="BB1370" s="11" t="str">
        <f>IFERROR(IF(AW1370="","",VLOOKUP(AW1370,SUSS!R:S,2,FALSE)),AY1370*SUSS!$M$2)</f>
        <v/>
      </c>
      <c r="BC1370" s="11" t="str">
        <f t="shared" si="471"/>
        <v/>
      </c>
    </row>
    <row r="1371" spans="14:55" ht="15.75" thickBot="1">
      <c r="N1371" s="3" t="s">
        <v>161</v>
      </c>
      <c r="O1371" s="82">
        <v>25</v>
      </c>
      <c r="P1371" s="85">
        <v>1259.75</v>
      </c>
      <c r="Q1371" s="83" t="s">
        <v>37</v>
      </c>
      <c r="R1371" s="83" t="s">
        <v>10</v>
      </c>
      <c r="S1371" s="83" t="s">
        <v>10</v>
      </c>
      <c r="T1371" s="82" t="s">
        <v>164</v>
      </c>
      <c r="U1371" s="82" t="s">
        <v>21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161</v>
      </c>
      <c r="O1372" s="82">
        <v>25</v>
      </c>
      <c r="P1372" s="85">
        <v>19347.55</v>
      </c>
      <c r="Q1372" s="83" t="s">
        <v>139</v>
      </c>
      <c r="R1372" s="83" t="s">
        <v>10</v>
      </c>
      <c r="S1372" s="83" t="s">
        <v>10</v>
      </c>
      <c r="T1372" s="82" t="s">
        <v>165</v>
      </c>
      <c r="U1372" s="82" t="s">
        <v>21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161</v>
      </c>
      <c r="O1373" s="82">
        <v>26</v>
      </c>
      <c r="P1373" s="85">
        <v>1259.75</v>
      </c>
      <c r="Q1373" s="83" t="s">
        <v>37</v>
      </c>
      <c r="R1373" s="83" t="s">
        <v>10</v>
      </c>
      <c r="S1373" s="83" t="s">
        <v>10</v>
      </c>
      <c r="T1373" s="82" t="s">
        <v>164</v>
      </c>
      <c r="U1373" s="82" t="s">
        <v>21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thickBot="1">
      <c r="N1374" s="3" t="s">
        <v>161</v>
      </c>
      <c r="O1374" s="82">
        <v>26</v>
      </c>
      <c r="P1374" s="85">
        <v>19347.55</v>
      </c>
      <c r="Q1374" s="83" t="s">
        <v>139</v>
      </c>
      <c r="R1374" s="83" t="s">
        <v>10</v>
      </c>
      <c r="S1374" s="83" t="s">
        <v>10</v>
      </c>
      <c r="T1374" s="82" t="s">
        <v>165</v>
      </c>
      <c r="U1374" s="82" t="s">
        <v>21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thickBot="1">
      <c r="N1375" s="3" t="s">
        <v>161</v>
      </c>
      <c r="O1375" s="82">
        <v>27</v>
      </c>
      <c r="P1375" s="85">
        <v>1259.75</v>
      </c>
      <c r="Q1375" s="83" t="s">
        <v>37</v>
      </c>
      <c r="R1375" s="83" t="s">
        <v>10</v>
      </c>
      <c r="S1375" s="83" t="s">
        <v>10</v>
      </c>
      <c r="T1375" s="82" t="s">
        <v>164</v>
      </c>
      <c r="U1375" s="82" t="s">
        <v>21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161</v>
      </c>
      <c r="O1376" s="82">
        <v>27</v>
      </c>
      <c r="P1376" s="85">
        <v>19347.55</v>
      </c>
      <c r="Q1376" s="83" t="s">
        <v>139</v>
      </c>
      <c r="R1376" s="83" t="s">
        <v>10</v>
      </c>
      <c r="S1376" s="83" t="s">
        <v>10</v>
      </c>
      <c r="T1376" s="82" t="s">
        <v>165</v>
      </c>
      <c r="U1376" s="82" t="s">
        <v>21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161</v>
      </c>
      <c r="O1377" s="82">
        <v>28</v>
      </c>
      <c r="P1377" s="85">
        <v>1259.75</v>
      </c>
      <c r="Q1377" s="83" t="s">
        <v>37</v>
      </c>
      <c r="R1377" s="83" t="s">
        <v>10</v>
      </c>
      <c r="S1377" s="83" t="s">
        <v>10</v>
      </c>
      <c r="T1377" s="82" t="s">
        <v>164</v>
      </c>
      <c r="U1377" s="82" t="s">
        <v>21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/>
      </c>
      <c r="AU1377" s="11" t="str">
        <f t="shared" si="486"/>
        <v/>
      </c>
      <c r="AV1377" s="11" t="str">
        <f t="shared" si="487"/>
        <v/>
      </c>
      <c r="AW1377" s="11" t="str">
        <f t="shared" si="488"/>
        <v/>
      </c>
      <c r="AX1377" s="11" t="str">
        <f t="shared" si="489"/>
        <v/>
      </c>
      <c r="AY1377" s="11" t="str">
        <f t="shared" si="470"/>
        <v/>
      </c>
      <c r="AZ1377" s="11" t="str">
        <f t="shared" si="490"/>
        <v/>
      </c>
      <c r="BA1377" s="11" t="str">
        <f t="shared" si="472"/>
        <v xml:space="preserve"> </v>
      </c>
      <c r="BB1377" s="11" t="str">
        <f>IFERROR(IF(AW1377="","",VLOOKUP(AW1377,SUSS!R:S,2,FALSE)),AY1377*SUSS!$M$2)</f>
        <v/>
      </c>
      <c r="BC1377" s="11" t="str">
        <f t="shared" si="471"/>
        <v/>
      </c>
    </row>
    <row r="1378" spans="14:55" ht="15.75" thickBot="1">
      <c r="N1378" s="3" t="s">
        <v>161</v>
      </c>
      <c r="O1378" s="82">
        <v>28</v>
      </c>
      <c r="P1378" s="85">
        <v>19347.55</v>
      </c>
      <c r="Q1378" s="83" t="s">
        <v>139</v>
      </c>
      <c r="R1378" s="83" t="s">
        <v>10</v>
      </c>
      <c r="S1378" s="83" t="s">
        <v>10</v>
      </c>
      <c r="T1378" s="82" t="s">
        <v>165</v>
      </c>
      <c r="U1378" s="82" t="s">
        <v>21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thickBot="1">
      <c r="N1379" s="3" t="s">
        <v>161</v>
      </c>
      <c r="O1379" s="82">
        <v>29</v>
      </c>
      <c r="P1379" s="85">
        <v>1259.75</v>
      </c>
      <c r="Q1379" s="83" t="s">
        <v>37</v>
      </c>
      <c r="R1379" s="83" t="s">
        <v>10</v>
      </c>
      <c r="S1379" s="83" t="s">
        <v>10</v>
      </c>
      <c r="T1379" s="82" t="s">
        <v>164</v>
      </c>
      <c r="U1379" s="82" t="s">
        <v>21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161</v>
      </c>
      <c r="O1380" s="82">
        <v>29</v>
      </c>
      <c r="P1380" s="85">
        <v>19347.55</v>
      </c>
      <c r="Q1380" s="83" t="s">
        <v>139</v>
      </c>
      <c r="R1380" s="83" t="s">
        <v>10</v>
      </c>
      <c r="S1380" s="83" t="s">
        <v>10</v>
      </c>
      <c r="T1380" s="82" t="s">
        <v>165</v>
      </c>
      <c r="U1380" s="82" t="s">
        <v>21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161</v>
      </c>
      <c r="O1381" s="82">
        <v>30</v>
      </c>
      <c r="P1381" s="85">
        <v>1259.75</v>
      </c>
      <c r="Q1381" s="83" t="s">
        <v>37</v>
      </c>
      <c r="R1381" s="83" t="s">
        <v>10</v>
      </c>
      <c r="S1381" s="83" t="s">
        <v>10</v>
      </c>
      <c r="T1381" s="82" t="s">
        <v>164</v>
      </c>
      <c r="U1381" s="82" t="s">
        <v>21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thickBot="1">
      <c r="N1382" s="3" t="s">
        <v>161</v>
      </c>
      <c r="O1382" s="82">
        <v>30</v>
      </c>
      <c r="P1382" s="85">
        <v>19347.55</v>
      </c>
      <c r="Q1382" s="83" t="s">
        <v>139</v>
      </c>
      <c r="R1382" s="83" t="s">
        <v>10</v>
      </c>
      <c r="S1382" s="83" t="s">
        <v>10</v>
      </c>
      <c r="T1382" s="82" t="s">
        <v>165</v>
      </c>
      <c r="U1382" s="82" t="s">
        <v>21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161</v>
      </c>
      <c r="O1383" s="82">
        <v>31</v>
      </c>
      <c r="P1383" s="85">
        <v>1259.75</v>
      </c>
      <c r="Q1383" s="83" t="s">
        <v>37</v>
      </c>
      <c r="R1383" s="83" t="s">
        <v>10</v>
      </c>
      <c r="S1383" s="83" t="s">
        <v>10</v>
      </c>
      <c r="T1383" s="82" t="s">
        <v>164</v>
      </c>
      <c r="U1383" s="82" t="s">
        <v>21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161</v>
      </c>
      <c r="O1384" s="82">
        <v>31</v>
      </c>
      <c r="P1384" s="85">
        <v>19347.55</v>
      </c>
      <c r="Q1384" s="83" t="s">
        <v>139</v>
      </c>
      <c r="R1384" s="83" t="s">
        <v>10</v>
      </c>
      <c r="S1384" s="83" t="s">
        <v>10</v>
      </c>
      <c r="T1384" s="82" t="s">
        <v>165</v>
      </c>
      <c r="U1384" s="82" t="s">
        <v>21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15.75" thickBot="1">
      <c r="N1385" s="3" t="s">
        <v>161</v>
      </c>
      <c r="O1385" s="82">
        <v>32</v>
      </c>
      <c r="P1385" s="85">
        <v>1259.75</v>
      </c>
      <c r="Q1385" s="83" t="s">
        <v>37</v>
      </c>
      <c r="R1385" s="83" t="s">
        <v>10</v>
      </c>
      <c r="S1385" s="83" t="s">
        <v>10</v>
      </c>
      <c r="T1385" s="82" t="s">
        <v>164</v>
      </c>
      <c r="U1385" s="82" t="s">
        <v>21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161</v>
      </c>
      <c r="O1386" s="82">
        <v>32</v>
      </c>
      <c r="P1386" s="85">
        <v>19347.55</v>
      </c>
      <c r="Q1386" s="83" t="s">
        <v>139</v>
      </c>
      <c r="R1386" s="83" t="s">
        <v>10</v>
      </c>
      <c r="S1386" s="83" t="s">
        <v>10</v>
      </c>
      <c r="T1386" s="82" t="s">
        <v>165</v>
      </c>
      <c r="U1386" s="82" t="s">
        <v>21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161</v>
      </c>
      <c r="O1387" s="82">
        <v>33</v>
      </c>
      <c r="P1387" s="85">
        <v>1259.75</v>
      </c>
      <c r="Q1387" s="83" t="s">
        <v>37</v>
      </c>
      <c r="R1387" s="83" t="s">
        <v>10</v>
      </c>
      <c r="S1387" s="83" t="s">
        <v>10</v>
      </c>
      <c r="T1387" s="82" t="s">
        <v>164</v>
      </c>
      <c r="U1387" s="82" t="s">
        <v>21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thickBot="1">
      <c r="N1388" s="3" t="s">
        <v>161</v>
      </c>
      <c r="O1388" s="82">
        <v>33</v>
      </c>
      <c r="P1388" s="85">
        <v>19347.55</v>
      </c>
      <c r="Q1388" s="83" t="s">
        <v>139</v>
      </c>
      <c r="R1388" s="83" t="s">
        <v>10</v>
      </c>
      <c r="S1388" s="83" t="s">
        <v>10</v>
      </c>
      <c r="T1388" s="82" t="s">
        <v>165</v>
      </c>
      <c r="U1388" s="82" t="s">
        <v>21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161</v>
      </c>
      <c r="O1389" s="82">
        <v>34</v>
      </c>
      <c r="P1389" s="85">
        <v>1259.75</v>
      </c>
      <c r="Q1389" s="83" t="s">
        <v>37</v>
      </c>
      <c r="R1389" s="83" t="s">
        <v>10</v>
      </c>
      <c r="S1389" s="83" t="s">
        <v>10</v>
      </c>
      <c r="T1389" s="82" t="s">
        <v>164</v>
      </c>
      <c r="U1389" s="82" t="s">
        <v>21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161</v>
      </c>
      <c r="O1390" s="82">
        <v>34</v>
      </c>
      <c r="P1390" s="85">
        <v>19347.55</v>
      </c>
      <c r="Q1390" s="83" t="s">
        <v>139</v>
      </c>
      <c r="R1390" s="83" t="s">
        <v>10</v>
      </c>
      <c r="S1390" s="83" t="s">
        <v>10</v>
      </c>
      <c r="T1390" s="82" t="s">
        <v>165</v>
      </c>
      <c r="U1390" s="82" t="s">
        <v>21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thickBot="1">
      <c r="N1391" s="3" t="s">
        <v>161</v>
      </c>
      <c r="O1391" s="82">
        <v>35</v>
      </c>
      <c r="P1391" s="85">
        <v>1259.75</v>
      </c>
      <c r="Q1391" s="83" t="s">
        <v>37</v>
      </c>
      <c r="R1391" s="83" t="s">
        <v>10</v>
      </c>
      <c r="S1391" s="83" t="s">
        <v>10</v>
      </c>
      <c r="T1391" s="82" t="s">
        <v>164</v>
      </c>
      <c r="U1391" s="82" t="s">
        <v>21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thickBot="1">
      <c r="N1392" s="3" t="s">
        <v>161</v>
      </c>
      <c r="O1392" s="82">
        <v>35</v>
      </c>
      <c r="P1392" s="85">
        <v>19347.55</v>
      </c>
      <c r="Q1392" s="83" t="s">
        <v>139</v>
      </c>
      <c r="R1392" s="83" t="s">
        <v>10</v>
      </c>
      <c r="S1392" s="83" t="s">
        <v>10</v>
      </c>
      <c r="T1392" s="82" t="s">
        <v>165</v>
      </c>
      <c r="U1392" s="82" t="s">
        <v>21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15.75" thickBot="1">
      <c r="N1393" s="3" t="s">
        <v>161</v>
      </c>
      <c r="O1393" s="82">
        <v>36</v>
      </c>
      <c r="P1393" s="85">
        <v>1259.75</v>
      </c>
      <c r="Q1393" s="83" t="s">
        <v>37</v>
      </c>
      <c r="R1393" s="83" t="s">
        <v>10</v>
      </c>
      <c r="S1393" s="83" t="s">
        <v>10</v>
      </c>
      <c r="T1393" s="82" t="s">
        <v>164</v>
      </c>
      <c r="U1393" s="82" t="s">
        <v>21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161</v>
      </c>
      <c r="O1394" s="82">
        <v>36</v>
      </c>
      <c r="P1394" s="85">
        <v>19347.55</v>
      </c>
      <c r="Q1394" s="83" t="s">
        <v>139</v>
      </c>
      <c r="R1394" s="83" t="s">
        <v>10</v>
      </c>
      <c r="S1394" s="83" t="s">
        <v>10</v>
      </c>
      <c r="T1394" s="82" t="s">
        <v>165</v>
      </c>
      <c r="U1394" s="82" t="s">
        <v>21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161</v>
      </c>
      <c r="O1395" s="82">
        <v>37</v>
      </c>
      <c r="P1395" s="85">
        <v>1259.75</v>
      </c>
      <c r="Q1395" s="83" t="s">
        <v>37</v>
      </c>
      <c r="R1395" s="83" t="s">
        <v>10</v>
      </c>
      <c r="S1395" s="83" t="s">
        <v>10</v>
      </c>
      <c r="T1395" s="82" t="s">
        <v>164</v>
      </c>
      <c r="U1395" s="82" t="s">
        <v>21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thickBot="1">
      <c r="N1396" s="3" t="s">
        <v>161</v>
      </c>
      <c r="O1396" s="82">
        <v>37</v>
      </c>
      <c r="P1396" s="85">
        <v>19347.55</v>
      </c>
      <c r="Q1396" s="83" t="s">
        <v>139</v>
      </c>
      <c r="R1396" s="83" t="s">
        <v>10</v>
      </c>
      <c r="S1396" s="83" t="s">
        <v>10</v>
      </c>
      <c r="T1396" s="82" t="s">
        <v>165</v>
      </c>
      <c r="U1396" s="82" t="s">
        <v>21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161</v>
      </c>
      <c r="O1397" s="82">
        <v>38</v>
      </c>
      <c r="P1397" s="85">
        <v>1259.75</v>
      </c>
      <c r="Q1397" s="83" t="s">
        <v>37</v>
      </c>
      <c r="R1397" s="83" t="s">
        <v>10</v>
      </c>
      <c r="S1397" s="83" t="s">
        <v>10</v>
      </c>
      <c r="T1397" s="82" t="s">
        <v>164</v>
      </c>
      <c r="U1397" s="82" t="s">
        <v>21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161</v>
      </c>
      <c r="O1398" s="82">
        <v>38</v>
      </c>
      <c r="P1398" s="85">
        <v>19347.55</v>
      </c>
      <c r="Q1398" s="83" t="s">
        <v>139</v>
      </c>
      <c r="R1398" s="83" t="s">
        <v>10</v>
      </c>
      <c r="S1398" s="83" t="s">
        <v>10</v>
      </c>
      <c r="T1398" s="82" t="s">
        <v>165</v>
      </c>
      <c r="U1398" s="82" t="s">
        <v>21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thickBot="1">
      <c r="N1399" s="3" t="s">
        <v>161</v>
      </c>
      <c r="O1399" s="82">
        <v>39</v>
      </c>
      <c r="P1399" s="85">
        <v>1259.75</v>
      </c>
      <c r="Q1399" s="83" t="s">
        <v>37</v>
      </c>
      <c r="R1399" s="83" t="s">
        <v>10</v>
      </c>
      <c r="S1399" s="83" t="s">
        <v>10</v>
      </c>
      <c r="T1399" s="82" t="s">
        <v>164</v>
      </c>
      <c r="U1399" s="82" t="s">
        <v>21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161</v>
      </c>
      <c r="O1400" s="82">
        <v>39</v>
      </c>
      <c r="P1400" s="85">
        <v>19347.55</v>
      </c>
      <c r="Q1400" s="83" t="s">
        <v>139</v>
      </c>
      <c r="R1400" s="83" t="s">
        <v>10</v>
      </c>
      <c r="S1400" s="83" t="s">
        <v>10</v>
      </c>
      <c r="T1400" s="82" t="s">
        <v>165</v>
      </c>
      <c r="U1400" s="82" t="s">
        <v>21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161</v>
      </c>
      <c r="O1401" s="82">
        <v>40</v>
      </c>
      <c r="P1401" s="85">
        <v>1259.75</v>
      </c>
      <c r="Q1401" s="83" t="s">
        <v>37</v>
      </c>
      <c r="R1401" s="83" t="s">
        <v>10</v>
      </c>
      <c r="S1401" s="83" t="s">
        <v>10</v>
      </c>
      <c r="T1401" s="82" t="s">
        <v>164</v>
      </c>
      <c r="U1401" s="82" t="s">
        <v>21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thickBot="1">
      <c r="N1402" s="3" t="s">
        <v>161</v>
      </c>
      <c r="O1402" s="82">
        <v>40</v>
      </c>
      <c r="P1402" s="85">
        <v>19347.55</v>
      </c>
      <c r="Q1402" s="83" t="s">
        <v>139</v>
      </c>
      <c r="R1402" s="83" t="s">
        <v>10</v>
      </c>
      <c r="S1402" s="83" t="s">
        <v>10</v>
      </c>
      <c r="T1402" s="82" t="s">
        <v>165</v>
      </c>
      <c r="U1402" s="82" t="s">
        <v>21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161</v>
      </c>
      <c r="O1403" s="82">
        <v>41</v>
      </c>
      <c r="P1403" s="85">
        <v>1259.75</v>
      </c>
      <c r="Q1403" s="83" t="s">
        <v>37</v>
      </c>
      <c r="R1403" s="83" t="s">
        <v>10</v>
      </c>
      <c r="S1403" s="83" t="s">
        <v>10</v>
      </c>
      <c r="T1403" s="82" t="s">
        <v>164</v>
      </c>
      <c r="U1403" s="82" t="s">
        <v>21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161</v>
      </c>
      <c r="O1404" s="82">
        <v>41</v>
      </c>
      <c r="P1404" s="85">
        <v>19347.55</v>
      </c>
      <c r="Q1404" s="83" t="s">
        <v>139</v>
      </c>
      <c r="R1404" s="83" t="s">
        <v>10</v>
      </c>
      <c r="S1404" s="83" t="s">
        <v>10</v>
      </c>
      <c r="T1404" s="82" t="s">
        <v>165</v>
      </c>
      <c r="U1404" s="82" t="s">
        <v>21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thickBot="1">
      <c r="N1405" s="3" t="s">
        <v>161</v>
      </c>
      <c r="O1405" s="82">
        <v>42</v>
      </c>
      <c r="P1405" s="85">
        <v>1259.75</v>
      </c>
      <c r="Q1405" s="83" t="s">
        <v>37</v>
      </c>
      <c r="R1405" s="83" t="s">
        <v>10</v>
      </c>
      <c r="S1405" s="83" t="s">
        <v>10</v>
      </c>
      <c r="T1405" s="82" t="s">
        <v>164</v>
      </c>
      <c r="U1405" s="82" t="s">
        <v>21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thickBot="1">
      <c r="N1406" s="3" t="s">
        <v>161</v>
      </c>
      <c r="O1406" s="82">
        <v>42</v>
      </c>
      <c r="P1406" s="85">
        <v>19347.55</v>
      </c>
      <c r="Q1406" s="83" t="s">
        <v>139</v>
      </c>
      <c r="R1406" s="83" t="s">
        <v>10</v>
      </c>
      <c r="S1406" s="83" t="s">
        <v>10</v>
      </c>
      <c r="T1406" s="82" t="s">
        <v>165</v>
      </c>
      <c r="U1406" s="82" t="s">
        <v>21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161</v>
      </c>
      <c r="O1407" s="82">
        <v>43</v>
      </c>
      <c r="P1407" s="85">
        <v>1259.75</v>
      </c>
      <c r="Q1407" s="83" t="s">
        <v>37</v>
      </c>
      <c r="R1407" s="83" t="s">
        <v>10</v>
      </c>
      <c r="S1407" s="83" t="s">
        <v>10</v>
      </c>
      <c r="T1407" s="82" t="s">
        <v>164</v>
      </c>
      <c r="U1407" s="82" t="s">
        <v>21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161</v>
      </c>
      <c r="O1408" s="82">
        <v>43</v>
      </c>
      <c r="P1408" s="85">
        <v>19347.55</v>
      </c>
      <c r="Q1408" s="83" t="s">
        <v>139</v>
      </c>
      <c r="R1408" s="83" t="s">
        <v>10</v>
      </c>
      <c r="S1408" s="83" t="s">
        <v>10</v>
      </c>
      <c r="T1408" s="82" t="s">
        <v>165</v>
      </c>
      <c r="U1408" s="82" t="s">
        <v>21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thickBot="1">
      <c r="N1409" s="3" t="s">
        <v>161</v>
      </c>
      <c r="O1409" s="82">
        <v>44</v>
      </c>
      <c r="P1409" s="85">
        <v>1259.75</v>
      </c>
      <c r="Q1409" s="83" t="s">
        <v>37</v>
      </c>
      <c r="R1409" s="83" t="s">
        <v>10</v>
      </c>
      <c r="S1409" s="83" t="s">
        <v>10</v>
      </c>
      <c r="T1409" s="82" t="s">
        <v>164</v>
      </c>
      <c r="U1409" s="82" t="s">
        <v>21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thickBot="1">
      <c r="N1410" s="3" t="s">
        <v>161</v>
      </c>
      <c r="O1410" s="82">
        <v>44</v>
      </c>
      <c r="P1410" s="85">
        <v>19347.55</v>
      </c>
      <c r="Q1410" s="83" t="s">
        <v>139</v>
      </c>
      <c r="R1410" s="83" t="s">
        <v>10</v>
      </c>
      <c r="S1410" s="83" t="s">
        <v>10</v>
      </c>
      <c r="T1410" s="82" t="s">
        <v>165</v>
      </c>
      <c r="U1410" s="82" t="s">
        <v>21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161</v>
      </c>
      <c r="O1411" s="82">
        <v>45</v>
      </c>
      <c r="P1411" s="85">
        <v>1259.75</v>
      </c>
      <c r="Q1411" s="83" t="s">
        <v>37</v>
      </c>
      <c r="R1411" s="83" t="s">
        <v>10</v>
      </c>
      <c r="S1411" s="83" t="s">
        <v>10</v>
      </c>
      <c r="T1411" s="82" t="s">
        <v>164</v>
      </c>
      <c r="U1411" s="82" t="s">
        <v>21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161</v>
      </c>
      <c r="O1412" s="82">
        <v>45</v>
      </c>
      <c r="P1412" s="85">
        <v>19347.55</v>
      </c>
      <c r="Q1412" s="83" t="s">
        <v>139</v>
      </c>
      <c r="R1412" s="83" t="s">
        <v>10</v>
      </c>
      <c r="S1412" s="83" t="s">
        <v>10</v>
      </c>
      <c r="T1412" s="82" t="s">
        <v>165</v>
      </c>
      <c r="U1412" s="82" t="s">
        <v>21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thickBot="1">
      <c r="N1413" s="3" t="s">
        <v>161</v>
      </c>
      <c r="O1413" s="82">
        <v>46</v>
      </c>
      <c r="P1413" s="85">
        <v>1259.75</v>
      </c>
      <c r="Q1413" s="83" t="s">
        <v>37</v>
      </c>
      <c r="R1413" s="83" t="s">
        <v>10</v>
      </c>
      <c r="S1413" s="83" t="s">
        <v>10</v>
      </c>
      <c r="T1413" s="82" t="s">
        <v>164</v>
      </c>
      <c r="U1413" s="82" t="s">
        <v>21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161</v>
      </c>
      <c r="O1414" s="82">
        <v>46</v>
      </c>
      <c r="P1414" s="85">
        <v>19347.55</v>
      </c>
      <c r="Q1414" s="83" t="s">
        <v>139</v>
      </c>
      <c r="R1414" s="83" t="s">
        <v>10</v>
      </c>
      <c r="S1414" s="83" t="s">
        <v>10</v>
      </c>
      <c r="T1414" s="82" t="s">
        <v>165</v>
      </c>
      <c r="U1414" s="82" t="s">
        <v>21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161</v>
      </c>
      <c r="O1415" s="82">
        <v>47</v>
      </c>
      <c r="P1415" s="85">
        <v>1259.75</v>
      </c>
      <c r="Q1415" s="83" t="s">
        <v>37</v>
      </c>
      <c r="R1415" s="83" t="s">
        <v>10</v>
      </c>
      <c r="S1415" s="83" t="s">
        <v>10</v>
      </c>
      <c r="T1415" s="82" t="s">
        <v>164</v>
      </c>
      <c r="U1415" s="82" t="s">
        <v>21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thickBot="1">
      <c r="N1416" s="3" t="s">
        <v>161</v>
      </c>
      <c r="O1416" s="82">
        <v>47</v>
      </c>
      <c r="P1416" s="85">
        <v>19347.55</v>
      </c>
      <c r="Q1416" s="83" t="s">
        <v>139</v>
      </c>
      <c r="R1416" s="83" t="s">
        <v>10</v>
      </c>
      <c r="S1416" s="83" t="s">
        <v>10</v>
      </c>
      <c r="T1416" s="82" t="s">
        <v>165</v>
      </c>
      <c r="U1416" s="82" t="s">
        <v>21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161</v>
      </c>
      <c r="O1417" s="82">
        <v>48</v>
      </c>
      <c r="P1417" s="85">
        <v>1259.75</v>
      </c>
      <c r="Q1417" s="83" t="s">
        <v>37</v>
      </c>
      <c r="R1417" s="83" t="s">
        <v>10</v>
      </c>
      <c r="S1417" s="83" t="s">
        <v>10</v>
      </c>
      <c r="T1417" s="82" t="s">
        <v>164</v>
      </c>
      <c r="U1417" s="82" t="s">
        <v>21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161</v>
      </c>
      <c r="O1418" s="82">
        <v>48</v>
      </c>
      <c r="P1418" s="85">
        <v>19347.55</v>
      </c>
      <c r="Q1418" s="83" t="s">
        <v>139</v>
      </c>
      <c r="R1418" s="83" t="s">
        <v>10</v>
      </c>
      <c r="S1418" s="83" t="s">
        <v>10</v>
      </c>
      <c r="T1418" s="82" t="s">
        <v>165</v>
      </c>
      <c r="U1418" s="82" t="s">
        <v>21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thickBot="1">
      <c r="N1419" s="3" t="s">
        <v>161</v>
      </c>
      <c r="O1419" s="82">
        <v>49</v>
      </c>
      <c r="P1419" s="85">
        <v>1259.75</v>
      </c>
      <c r="Q1419" s="83" t="s">
        <v>37</v>
      </c>
      <c r="R1419" s="83" t="s">
        <v>10</v>
      </c>
      <c r="S1419" s="83" t="s">
        <v>10</v>
      </c>
      <c r="T1419" s="82" t="s">
        <v>164</v>
      </c>
      <c r="U1419" s="82" t="s">
        <v>21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thickBot="1">
      <c r="N1420" s="3" t="s">
        <v>161</v>
      </c>
      <c r="O1420" s="82">
        <v>49</v>
      </c>
      <c r="P1420" s="85">
        <v>19347.55</v>
      </c>
      <c r="Q1420" s="83" t="s">
        <v>139</v>
      </c>
      <c r="R1420" s="83" t="s">
        <v>10</v>
      </c>
      <c r="S1420" s="83" t="s">
        <v>10</v>
      </c>
      <c r="T1420" s="82" t="s">
        <v>165</v>
      </c>
      <c r="U1420" s="82" t="s">
        <v>21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thickBot="1">
      <c r="N1421" s="3" t="s">
        <v>161</v>
      </c>
      <c r="O1421" s="82">
        <v>50</v>
      </c>
      <c r="P1421" s="85">
        <v>1259.75</v>
      </c>
      <c r="Q1421" s="83" t="s">
        <v>37</v>
      </c>
      <c r="R1421" s="83" t="s">
        <v>10</v>
      </c>
      <c r="S1421" s="83" t="s">
        <v>10</v>
      </c>
      <c r="T1421" s="82" t="s">
        <v>164</v>
      </c>
      <c r="U1421" s="82" t="s">
        <v>21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161</v>
      </c>
      <c r="O1422" s="82">
        <v>50</v>
      </c>
      <c r="P1422" s="85">
        <v>19347.55</v>
      </c>
      <c r="Q1422" s="83" t="s">
        <v>139</v>
      </c>
      <c r="R1422" s="83" t="s">
        <v>10</v>
      </c>
      <c r="S1422" s="83" t="s">
        <v>10</v>
      </c>
      <c r="T1422" s="82" t="s">
        <v>165</v>
      </c>
      <c r="U1422" s="82" t="s">
        <v>21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161</v>
      </c>
      <c r="O1423" s="82">
        <v>51</v>
      </c>
      <c r="P1423" s="85">
        <v>1259.75</v>
      </c>
      <c r="Q1423" s="83" t="s">
        <v>37</v>
      </c>
      <c r="R1423" s="83" t="s">
        <v>10</v>
      </c>
      <c r="S1423" s="83" t="s">
        <v>10</v>
      </c>
      <c r="T1423" s="82" t="s">
        <v>164</v>
      </c>
      <c r="U1423" s="82" t="s">
        <v>21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thickBot="1">
      <c r="N1424" s="3" t="s">
        <v>161</v>
      </c>
      <c r="O1424" s="82">
        <v>51</v>
      </c>
      <c r="P1424" s="85">
        <v>19347.55</v>
      </c>
      <c r="Q1424" s="83" t="s">
        <v>139</v>
      </c>
      <c r="R1424" s="83" t="s">
        <v>10</v>
      </c>
      <c r="S1424" s="83" t="s">
        <v>10</v>
      </c>
      <c r="T1424" s="82" t="s">
        <v>165</v>
      </c>
      <c r="U1424" s="82" t="s">
        <v>21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161</v>
      </c>
      <c r="O1425" s="82">
        <v>52</v>
      </c>
      <c r="P1425" s="85">
        <v>1259.75</v>
      </c>
      <c r="Q1425" s="83" t="s">
        <v>37</v>
      </c>
      <c r="R1425" s="83" t="s">
        <v>10</v>
      </c>
      <c r="S1425" s="83" t="s">
        <v>10</v>
      </c>
      <c r="T1425" s="82" t="s">
        <v>164</v>
      </c>
      <c r="U1425" s="82" t="s">
        <v>21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161</v>
      </c>
      <c r="O1426" s="82">
        <v>52</v>
      </c>
      <c r="P1426" s="85">
        <v>19347.55</v>
      </c>
      <c r="Q1426" s="83" t="s">
        <v>139</v>
      </c>
      <c r="R1426" s="83" t="s">
        <v>10</v>
      </c>
      <c r="S1426" s="83" t="s">
        <v>10</v>
      </c>
      <c r="T1426" s="82" t="s">
        <v>165</v>
      </c>
      <c r="U1426" s="82" t="s">
        <v>21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thickBot="1">
      <c r="N1427" s="3" t="s">
        <v>161</v>
      </c>
      <c r="O1427" s="82">
        <v>53</v>
      </c>
      <c r="P1427" s="85">
        <v>1259.75</v>
      </c>
      <c r="Q1427" s="83" t="s">
        <v>37</v>
      </c>
      <c r="R1427" s="83" t="s">
        <v>10</v>
      </c>
      <c r="S1427" s="83" t="s">
        <v>10</v>
      </c>
      <c r="T1427" s="82" t="s">
        <v>164</v>
      </c>
      <c r="U1427" s="82" t="s">
        <v>21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161</v>
      </c>
      <c r="O1428" s="82">
        <v>53</v>
      </c>
      <c r="P1428" s="85">
        <v>19347.55</v>
      </c>
      <c r="Q1428" s="83" t="s">
        <v>139</v>
      </c>
      <c r="R1428" s="83" t="s">
        <v>10</v>
      </c>
      <c r="S1428" s="83" t="s">
        <v>10</v>
      </c>
      <c r="T1428" s="82" t="s">
        <v>165</v>
      </c>
      <c r="U1428" s="82" t="s">
        <v>21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161</v>
      </c>
      <c r="O1429" s="82">
        <v>54</v>
      </c>
      <c r="P1429" s="85">
        <v>1259.75</v>
      </c>
      <c r="Q1429" s="83" t="s">
        <v>37</v>
      </c>
      <c r="R1429" s="83" t="s">
        <v>10</v>
      </c>
      <c r="S1429" s="83" t="s">
        <v>10</v>
      </c>
      <c r="T1429" s="82" t="s">
        <v>164</v>
      </c>
      <c r="U1429" s="82" t="s">
        <v>21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thickBot="1">
      <c r="N1430" s="3" t="s">
        <v>161</v>
      </c>
      <c r="O1430" s="82">
        <v>54</v>
      </c>
      <c r="P1430" s="85">
        <v>19347.55</v>
      </c>
      <c r="Q1430" s="83" t="s">
        <v>139</v>
      </c>
      <c r="R1430" s="83" t="s">
        <v>10</v>
      </c>
      <c r="S1430" s="83" t="s">
        <v>10</v>
      </c>
      <c r="T1430" s="82" t="s">
        <v>165</v>
      </c>
      <c r="U1430" s="82" t="s">
        <v>21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161</v>
      </c>
      <c r="O1431" s="82">
        <v>55</v>
      </c>
      <c r="P1431" s="85">
        <v>1259.75</v>
      </c>
      <c r="Q1431" s="83" t="s">
        <v>37</v>
      </c>
      <c r="R1431" s="83" t="s">
        <v>10</v>
      </c>
      <c r="S1431" s="83" t="s">
        <v>10</v>
      </c>
      <c r="T1431" s="82" t="s">
        <v>164</v>
      </c>
      <c r="U1431" s="82" t="s">
        <v>21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161</v>
      </c>
      <c r="O1432" s="82">
        <v>55</v>
      </c>
      <c r="P1432" s="85">
        <v>19347.55</v>
      </c>
      <c r="Q1432" s="83" t="s">
        <v>139</v>
      </c>
      <c r="R1432" s="83" t="s">
        <v>10</v>
      </c>
      <c r="S1432" s="83" t="s">
        <v>10</v>
      </c>
      <c r="T1432" s="82" t="s">
        <v>165</v>
      </c>
      <c r="U1432" s="82" t="s">
        <v>21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thickBot="1">
      <c r="N1433" s="3" t="s">
        <v>161</v>
      </c>
      <c r="O1433" s="82">
        <v>56</v>
      </c>
      <c r="P1433" s="85">
        <v>1259.75</v>
      </c>
      <c r="Q1433" s="83" t="s">
        <v>37</v>
      </c>
      <c r="R1433" s="83" t="s">
        <v>10</v>
      </c>
      <c r="S1433" s="83" t="s">
        <v>10</v>
      </c>
      <c r="T1433" s="82" t="s">
        <v>164</v>
      </c>
      <c r="U1433" s="82" t="s">
        <v>21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thickBot="1">
      <c r="N1434" s="3" t="s">
        <v>161</v>
      </c>
      <c r="O1434" s="82">
        <v>56</v>
      </c>
      <c r="P1434" s="85">
        <v>19347.55</v>
      </c>
      <c r="Q1434" s="83" t="s">
        <v>139</v>
      </c>
      <c r="R1434" s="83" t="s">
        <v>10</v>
      </c>
      <c r="S1434" s="83" t="s">
        <v>10</v>
      </c>
      <c r="T1434" s="82" t="s">
        <v>165</v>
      </c>
      <c r="U1434" s="82" t="s">
        <v>21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thickBot="1">
      <c r="N1435" s="3" t="s">
        <v>161</v>
      </c>
      <c r="O1435" s="82">
        <v>57</v>
      </c>
      <c r="P1435" s="85">
        <v>1259.75</v>
      </c>
      <c r="Q1435" s="83" t="s">
        <v>37</v>
      </c>
      <c r="R1435" s="83" t="s">
        <v>10</v>
      </c>
      <c r="S1435" s="83" t="s">
        <v>10</v>
      </c>
      <c r="T1435" s="82" t="s">
        <v>164</v>
      </c>
      <c r="U1435" s="82" t="s">
        <v>21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161</v>
      </c>
      <c r="O1436" s="82">
        <v>57</v>
      </c>
      <c r="P1436" s="85">
        <v>19347.55</v>
      </c>
      <c r="Q1436" s="83" t="s">
        <v>139</v>
      </c>
      <c r="R1436" s="83" t="s">
        <v>10</v>
      </c>
      <c r="S1436" s="83" t="s">
        <v>10</v>
      </c>
      <c r="T1436" s="82" t="s">
        <v>165</v>
      </c>
      <c r="U1436" s="82" t="s">
        <v>21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161</v>
      </c>
      <c r="O1437" s="82">
        <v>58</v>
      </c>
      <c r="P1437" s="85">
        <v>1259.75</v>
      </c>
      <c r="Q1437" s="83" t="s">
        <v>37</v>
      </c>
      <c r="R1437" s="83" t="s">
        <v>10</v>
      </c>
      <c r="S1437" s="83" t="s">
        <v>10</v>
      </c>
      <c r="T1437" s="82" t="s">
        <v>164</v>
      </c>
      <c r="U1437" s="82" t="s">
        <v>21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thickBot="1">
      <c r="N1438" s="3" t="s">
        <v>161</v>
      </c>
      <c r="O1438" s="82">
        <v>58</v>
      </c>
      <c r="P1438" s="85">
        <v>19347.55</v>
      </c>
      <c r="Q1438" s="83" t="s">
        <v>139</v>
      </c>
      <c r="R1438" s="83" t="s">
        <v>10</v>
      </c>
      <c r="S1438" s="83" t="s">
        <v>10</v>
      </c>
      <c r="T1438" s="82" t="s">
        <v>165</v>
      </c>
      <c r="U1438" s="82" t="s">
        <v>21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161</v>
      </c>
      <c r="O1439" s="82">
        <v>59</v>
      </c>
      <c r="P1439" s="85">
        <v>1259.75</v>
      </c>
      <c r="Q1439" s="83" t="s">
        <v>37</v>
      </c>
      <c r="R1439" s="83" t="s">
        <v>10</v>
      </c>
      <c r="S1439" s="83" t="s">
        <v>10</v>
      </c>
      <c r="T1439" s="82" t="s">
        <v>164</v>
      </c>
      <c r="U1439" s="82" t="s">
        <v>21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161</v>
      </c>
      <c r="O1440" s="82">
        <v>59</v>
      </c>
      <c r="P1440" s="85">
        <v>19347.55</v>
      </c>
      <c r="Q1440" s="83" t="s">
        <v>139</v>
      </c>
      <c r="R1440" s="83" t="s">
        <v>10</v>
      </c>
      <c r="S1440" s="83" t="s">
        <v>10</v>
      </c>
      <c r="T1440" s="82" t="s">
        <v>165</v>
      </c>
      <c r="U1440" s="82" t="s">
        <v>21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thickBot="1">
      <c r="N1441" s="3" t="s">
        <v>161</v>
      </c>
      <c r="O1441" s="82">
        <v>60</v>
      </c>
      <c r="P1441" s="85">
        <v>1259.75</v>
      </c>
      <c r="Q1441" s="83" t="s">
        <v>37</v>
      </c>
      <c r="R1441" s="83" t="s">
        <v>10</v>
      </c>
      <c r="S1441" s="83" t="s">
        <v>10</v>
      </c>
      <c r="T1441" s="82" t="s">
        <v>164</v>
      </c>
      <c r="U1441" s="82" t="s">
        <v>21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161</v>
      </c>
      <c r="O1442" s="82">
        <v>60</v>
      </c>
      <c r="P1442" s="85">
        <v>19347.55</v>
      </c>
      <c r="Q1442" s="83" t="s">
        <v>139</v>
      </c>
      <c r="R1442" s="83" t="s">
        <v>10</v>
      </c>
      <c r="S1442" s="83" t="s">
        <v>10</v>
      </c>
      <c r="T1442" s="82" t="s">
        <v>165</v>
      </c>
      <c r="U1442" s="82" t="s">
        <v>21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161</v>
      </c>
      <c r="O1443" s="82">
        <v>61</v>
      </c>
      <c r="P1443" s="85">
        <v>1259.75</v>
      </c>
      <c r="Q1443" s="83" t="s">
        <v>37</v>
      </c>
      <c r="R1443" s="83" t="s">
        <v>10</v>
      </c>
      <c r="S1443" s="83" t="s">
        <v>10</v>
      </c>
      <c r="T1443" s="82" t="s">
        <v>164</v>
      </c>
      <c r="U1443" s="82" t="s">
        <v>21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thickBot="1">
      <c r="N1444" s="3" t="s">
        <v>161</v>
      </c>
      <c r="O1444" s="82">
        <v>61</v>
      </c>
      <c r="P1444" s="85">
        <v>19347.55</v>
      </c>
      <c r="Q1444" s="83" t="s">
        <v>139</v>
      </c>
      <c r="R1444" s="83" t="s">
        <v>10</v>
      </c>
      <c r="S1444" s="83" t="s">
        <v>10</v>
      </c>
      <c r="T1444" s="82" t="s">
        <v>165</v>
      </c>
      <c r="U1444" s="82" t="s">
        <v>21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161</v>
      </c>
      <c r="O1445" s="82">
        <v>62</v>
      </c>
      <c r="P1445" s="85">
        <v>1259.75</v>
      </c>
      <c r="Q1445" s="83" t="s">
        <v>37</v>
      </c>
      <c r="R1445" s="83" t="s">
        <v>10</v>
      </c>
      <c r="S1445" s="83" t="s">
        <v>10</v>
      </c>
      <c r="T1445" s="82" t="s">
        <v>164</v>
      </c>
      <c r="U1445" s="82" t="s">
        <v>21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161</v>
      </c>
      <c r="O1446" s="82">
        <v>62</v>
      </c>
      <c r="P1446" s="85">
        <v>19347.55</v>
      </c>
      <c r="Q1446" s="83" t="s">
        <v>139</v>
      </c>
      <c r="R1446" s="83" t="s">
        <v>10</v>
      </c>
      <c r="S1446" s="83" t="s">
        <v>10</v>
      </c>
      <c r="T1446" s="82" t="s">
        <v>165</v>
      </c>
      <c r="U1446" s="82" t="s">
        <v>21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thickBot="1">
      <c r="N1447" s="3" t="s">
        <v>161</v>
      </c>
      <c r="O1447" s="82">
        <v>63</v>
      </c>
      <c r="P1447" s="85">
        <v>1259.75</v>
      </c>
      <c r="Q1447" s="83" t="s">
        <v>37</v>
      </c>
      <c r="R1447" s="83" t="s">
        <v>10</v>
      </c>
      <c r="S1447" s="83" t="s">
        <v>10</v>
      </c>
      <c r="T1447" s="82" t="s">
        <v>164</v>
      </c>
      <c r="U1447" s="82" t="s">
        <v>21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161</v>
      </c>
      <c r="O1448" s="82">
        <v>63</v>
      </c>
      <c r="P1448" s="85">
        <v>19347.55</v>
      </c>
      <c r="Q1448" s="83" t="s">
        <v>139</v>
      </c>
      <c r="R1448" s="83" t="s">
        <v>10</v>
      </c>
      <c r="S1448" s="83" t="s">
        <v>10</v>
      </c>
      <c r="T1448" s="82" t="s">
        <v>165</v>
      </c>
      <c r="U1448" s="82" t="s">
        <v>21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161</v>
      </c>
      <c r="O1449" s="82">
        <v>64</v>
      </c>
      <c r="P1449" s="85">
        <v>1259.75</v>
      </c>
      <c r="Q1449" s="83" t="s">
        <v>37</v>
      </c>
      <c r="R1449" s="83" t="s">
        <v>10</v>
      </c>
      <c r="S1449" s="83" t="s">
        <v>10</v>
      </c>
      <c r="T1449" s="82" t="s">
        <v>164</v>
      </c>
      <c r="U1449" s="82" t="s">
        <v>21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thickBot="1">
      <c r="N1450" s="3" t="s">
        <v>161</v>
      </c>
      <c r="O1450" s="82">
        <v>64</v>
      </c>
      <c r="P1450" s="85">
        <v>19347.55</v>
      </c>
      <c r="Q1450" s="83" t="s">
        <v>139</v>
      </c>
      <c r="R1450" s="83" t="s">
        <v>10</v>
      </c>
      <c r="S1450" s="83" t="s">
        <v>10</v>
      </c>
      <c r="T1450" s="82" t="s">
        <v>165</v>
      </c>
      <c r="U1450" s="82" t="s">
        <v>21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161</v>
      </c>
      <c r="O1451" s="82">
        <v>65</v>
      </c>
      <c r="P1451" s="85">
        <v>1259.75</v>
      </c>
      <c r="Q1451" s="83" t="s">
        <v>37</v>
      </c>
      <c r="R1451" s="83" t="s">
        <v>10</v>
      </c>
      <c r="S1451" s="83" t="s">
        <v>10</v>
      </c>
      <c r="T1451" s="82" t="s">
        <v>164</v>
      </c>
      <c r="U1451" s="82" t="s">
        <v>21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161</v>
      </c>
      <c r="O1452" s="82">
        <v>65</v>
      </c>
      <c r="P1452" s="85">
        <v>19347.55</v>
      </c>
      <c r="Q1452" s="83" t="s">
        <v>139</v>
      </c>
      <c r="R1452" s="83" t="s">
        <v>10</v>
      </c>
      <c r="S1452" s="83" t="s">
        <v>10</v>
      </c>
      <c r="T1452" s="82" t="s">
        <v>165</v>
      </c>
      <c r="U1452" s="82" t="s">
        <v>21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thickBot="1">
      <c r="N1453" s="3" t="s">
        <v>161</v>
      </c>
      <c r="O1453" s="82">
        <v>66</v>
      </c>
      <c r="P1453" s="85">
        <v>1259.75</v>
      </c>
      <c r="Q1453" s="83" t="s">
        <v>37</v>
      </c>
      <c r="R1453" s="83" t="s">
        <v>10</v>
      </c>
      <c r="S1453" s="83" t="s">
        <v>10</v>
      </c>
      <c r="T1453" s="82" t="s">
        <v>164</v>
      </c>
      <c r="U1453" s="82" t="s">
        <v>21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161</v>
      </c>
      <c r="O1454" s="82">
        <v>66</v>
      </c>
      <c r="P1454" s="85">
        <v>19347.55</v>
      </c>
      <c r="Q1454" s="83" t="s">
        <v>139</v>
      </c>
      <c r="R1454" s="83" t="s">
        <v>10</v>
      </c>
      <c r="S1454" s="83" t="s">
        <v>10</v>
      </c>
      <c r="T1454" s="82" t="s">
        <v>165</v>
      </c>
      <c r="U1454" s="82" t="s">
        <v>21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161</v>
      </c>
      <c r="O1455" s="82">
        <v>67</v>
      </c>
      <c r="P1455" s="85">
        <v>1259.75</v>
      </c>
      <c r="Q1455" s="83" t="s">
        <v>37</v>
      </c>
      <c r="R1455" s="83" t="s">
        <v>10</v>
      </c>
      <c r="S1455" s="83" t="s">
        <v>10</v>
      </c>
      <c r="T1455" s="82" t="s">
        <v>164</v>
      </c>
      <c r="U1455" s="82" t="s">
        <v>21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thickBot="1">
      <c r="N1456" s="3" t="s">
        <v>161</v>
      </c>
      <c r="O1456" s="82">
        <v>67</v>
      </c>
      <c r="P1456" s="85">
        <v>19347.55</v>
      </c>
      <c r="Q1456" s="83" t="s">
        <v>139</v>
      </c>
      <c r="R1456" s="83" t="s">
        <v>10</v>
      </c>
      <c r="S1456" s="83" t="s">
        <v>10</v>
      </c>
      <c r="T1456" s="82" t="s">
        <v>165</v>
      </c>
      <c r="U1456" s="82" t="s">
        <v>21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thickBot="1">
      <c r="N1457" s="3" t="s">
        <v>161</v>
      </c>
      <c r="O1457" s="82">
        <v>68</v>
      </c>
      <c r="P1457" s="85">
        <v>1259.75</v>
      </c>
      <c r="Q1457" s="83" t="s">
        <v>37</v>
      </c>
      <c r="R1457" s="83" t="s">
        <v>10</v>
      </c>
      <c r="S1457" s="83" t="s">
        <v>10</v>
      </c>
      <c r="T1457" s="82" t="s">
        <v>164</v>
      </c>
      <c r="U1457" s="82" t="s">
        <v>21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161</v>
      </c>
      <c r="O1458" s="82">
        <v>68</v>
      </c>
      <c r="P1458" s="85">
        <v>19347.55</v>
      </c>
      <c r="Q1458" s="83" t="s">
        <v>139</v>
      </c>
      <c r="R1458" s="83" t="s">
        <v>10</v>
      </c>
      <c r="S1458" s="83" t="s">
        <v>10</v>
      </c>
      <c r="T1458" s="82" t="s">
        <v>165</v>
      </c>
      <c r="U1458" s="82" t="s">
        <v>21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161</v>
      </c>
      <c r="O1459" s="82">
        <v>69</v>
      </c>
      <c r="P1459" s="85">
        <v>1259.75</v>
      </c>
      <c r="Q1459" s="83" t="s">
        <v>37</v>
      </c>
      <c r="R1459" s="83" t="s">
        <v>10</v>
      </c>
      <c r="S1459" s="83" t="s">
        <v>10</v>
      </c>
      <c r="T1459" s="82" t="s">
        <v>164</v>
      </c>
      <c r="U1459" s="82" t="s">
        <v>21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thickBot="1">
      <c r="N1460" s="3" t="s">
        <v>161</v>
      </c>
      <c r="O1460" s="82">
        <v>69</v>
      </c>
      <c r="P1460" s="85">
        <v>19347.55</v>
      </c>
      <c r="Q1460" s="83" t="s">
        <v>139</v>
      </c>
      <c r="R1460" s="83" t="s">
        <v>10</v>
      </c>
      <c r="S1460" s="83" t="s">
        <v>10</v>
      </c>
      <c r="T1460" s="82" t="s">
        <v>165</v>
      </c>
      <c r="U1460" s="82" t="s">
        <v>21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thickBot="1">
      <c r="N1461" s="3" t="s">
        <v>161</v>
      </c>
      <c r="O1461" s="82">
        <v>70</v>
      </c>
      <c r="P1461" s="85">
        <v>1259.75</v>
      </c>
      <c r="Q1461" s="83" t="s">
        <v>37</v>
      </c>
      <c r="R1461" s="83" t="s">
        <v>10</v>
      </c>
      <c r="S1461" s="83" t="s">
        <v>10</v>
      </c>
      <c r="T1461" s="82" t="s">
        <v>164</v>
      </c>
      <c r="U1461" s="82" t="s">
        <v>21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161</v>
      </c>
      <c r="O1462" s="82">
        <v>70</v>
      </c>
      <c r="P1462" s="85">
        <v>19347.55</v>
      </c>
      <c r="Q1462" s="83" t="s">
        <v>139</v>
      </c>
      <c r="R1462" s="83" t="s">
        <v>10</v>
      </c>
      <c r="S1462" s="83" t="s">
        <v>10</v>
      </c>
      <c r="T1462" s="82" t="s">
        <v>165</v>
      </c>
      <c r="U1462" s="82" t="s">
        <v>21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161</v>
      </c>
      <c r="O1463" s="82">
        <v>71</v>
      </c>
      <c r="P1463" s="85">
        <v>1259.75</v>
      </c>
      <c r="Q1463" s="83" t="s">
        <v>37</v>
      </c>
      <c r="R1463" s="83" t="s">
        <v>10</v>
      </c>
      <c r="S1463" s="83" t="s">
        <v>10</v>
      </c>
      <c r="T1463" s="82" t="s">
        <v>164</v>
      </c>
      <c r="U1463" s="82" t="s">
        <v>21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thickBot="1">
      <c r="N1464" s="3" t="s">
        <v>161</v>
      </c>
      <c r="O1464" s="82">
        <v>71</v>
      </c>
      <c r="P1464" s="85">
        <v>19347.55</v>
      </c>
      <c r="Q1464" s="83" t="s">
        <v>139</v>
      </c>
      <c r="R1464" s="83" t="s">
        <v>10</v>
      </c>
      <c r="S1464" s="83" t="s">
        <v>10</v>
      </c>
      <c r="T1464" s="82" t="s">
        <v>165</v>
      </c>
      <c r="U1464" s="82" t="s">
        <v>21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161</v>
      </c>
      <c r="O1465" s="82">
        <v>72</v>
      </c>
      <c r="P1465" s="85">
        <v>1259.75</v>
      </c>
      <c r="Q1465" s="83" t="s">
        <v>37</v>
      </c>
      <c r="R1465" s="83" t="s">
        <v>10</v>
      </c>
      <c r="S1465" s="83" t="s">
        <v>10</v>
      </c>
      <c r="T1465" s="82" t="s">
        <v>164</v>
      </c>
      <c r="U1465" s="82" t="s">
        <v>21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161</v>
      </c>
      <c r="O1466" s="82">
        <v>72</v>
      </c>
      <c r="P1466" s="85">
        <v>19347.55</v>
      </c>
      <c r="Q1466" s="83" t="s">
        <v>139</v>
      </c>
      <c r="R1466" s="83" t="s">
        <v>10</v>
      </c>
      <c r="S1466" s="83" t="s">
        <v>10</v>
      </c>
      <c r="T1466" s="82" t="s">
        <v>165</v>
      </c>
      <c r="U1466" s="82" t="s">
        <v>21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thickBot="1">
      <c r="N1467" s="3" t="s">
        <v>161</v>
      </c>
      <c r="O1467" s="82">
        <v>73</v>
      </c>
      <c r="P1467" s="85">
        <v>1259.75</v>
      </c>
      <c r="Q1467" s="83" t="s">
        <v>37</v>
      </c>
      <c r="R1467" s="83" t="s">
        <v>10</v>
      </c>
      <c r="S1467" s="83" t="s">
        <v>10</v>
      </c>
      <c r="T1467" s="82" t="s">
        <v>164</v>
      </c>
      <c r="U1467" s="82" t="s">
        <v>21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161</v>
      </c>
      <c r="O1468" s="82">
        <v>73</v>
      </c>
      <c r="P1468" s="85">
        <v>19347.55</v>
      </c>
      <c r="Q1468" s="83" t="s">
        <v>139</v>
      </c>
      <c r="R1468" s="83" t="s">
        <v>10</v>
      </c>
      <c r="S1468" s="83" t="s">
        <v>10</v>
      </c>
      <c r="T1468" s="82" t="s">
        <v>165</v>
      </c>
      <c r="U1468" s="82" t="s">
        <v>21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161</v>
      </c>
      <c r="O1469" s="82">
        <v>74</v>
      </c>
      <c r="P1469" s="85">
        <v>1259.75</v>
      </c>
      <c r="Q1469" s="83" t="s">
        <v>37</v>
      </c>
      <c r="R1469" s="83" t="s">
        <v>10</v>
      </c>
      <c r="S1469" s="83" t="s">
        <v>10</v>
      </c>
      <c r="T1469" s="82" t="s">
        <v>164</v>
      </c>
      <c r="U1469" s="82" t="s">
        <v>21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thickBot="1">
      <c r="N1470" s="3" t="s">
        <v>161</v>
      </c>
      <c r="O1470" s="82">
        <v>74</v>
      </c>
      <c r="P1470" s="85">
        <v>19347.55</v>
      </c>
      <c r="Q1470" s="83" t="s">
        <v>139</v>
      </c>
      <c r="R1470" s="83" t="s">
        <v>10</v>
      </c>
      <c r="S1470" s="83" t="s">
        <v>10</v>
      </c>
      <c r="T1470" s="82" t="s">
        <v>165</v>
      </c>
      <c r="U1470" s="82" t="s">
        <v>21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161</v>
      </c>
      <c r="O1471" s="82">
        <v>75</v>
      </c>
      <c r="P1471" s="85">
        <v>1259.75</v>
      </c>
      <c r="Q1471" s="83" t="s">
        <v>37</v>
      </c>
      <c r="R1471" s="83" t="s">
        <v>10</v>
      </c>
      <c r="S1471" s="83" t="s">
        <v>10</v>
      </c>
      <c r="T1471" s="82" t="s">
        <v>164</v>
      </c>
      <c r="U1471" s="82" t="s">
        <v>21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161</v>
      </c>
      <c r="O1472" s="82">
        <v>75</v>
      </c>
      <c r="P1472" s="85">
        <v>19347.55</v>
      </c>
      <c r="Q1472" s="83" t="s">
        <v>139</v>
      </c>
      <c r="R1472" s="83" t="s">
        <v>10</v>
      </c>
      <c r="S1472" s="83" t="s">
        <v>10</v>
      </c>
      <c r="T1472" s="82" t="s">
        <v>165</v>
      </c>
      <c r="U1472" s="82" t="s">
        <v>21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thickBot="1">
      <c r="N1473" s="3" t="s">
        <v>161</v>
      </c>
      <c r="O1473" s="82">
        <v>76</v>
      </c>
      <c r="P1473" s="85">
        <v>1259.75</v>
      </c>
      <c r="Q1473" s="83" t="s">
        <v>37</v>
      </c>
      <c r="R1473" s="83" t="s">
        <v>10</v>
      </c>
      <c r="S1473" s="83" t="s">
        <v>10</v>
      </c>
      <c r="T1473" s="82" t="s">
        <v>164</v>
      </c>
      <c r="U1473" s="82" t="s">
        <v>21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161</v>
      </c>
      <c r="O1474" s="82">
        <v>76</v>
      </c>
      <c r="P1474" s="85">
        <v>19347.55</v>
      </c>
      <c r="Q1474" s="83" t="s">
        <v>139</v>
      </c>
      <c r="R1474" s="83" t="s">
        <v>10</v>
      </c>
      <c r="S1474" s="83" t="s">
        <v>10</v>
      </c>
      <c r="T1474" s="82" t="s">
        <v>165</v>
      </c>
      <c r="U1474" s="82" t="s">
        <v>21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161</v>
      </c>
      <c r="O1475" s="82">
        <v>77</v>
      </c>
      <c r="P1475" s="85">
        <v>1259.75</v>
      </c>
      <c r="Q1475" s="83" t="s">
        <v>37</v>
      </c>
      <c r="R1475" s="83" t="s">
        <v>10</v>
      </c>
      <c r="S1475" s="83" t="s">
        <v>10</v>
      </c>
      <c r="T1475" s="82" t="s">
        <v>164</v>
      </c>
      <c r="U1475" s="82" t="s">
        <v>21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thickBot="1">
      <c r="N1476" s="3" t="s">
        <v>161</v>
      </c>
      <c r="O1476" s="82">
        <v>77</v>
      </c>
      <c r="P1476" s="85">
        <v>19347.55</v>
      </c>
      <c r="Q1476" s="83" t="s">
        <v>139</v>
      </c>
      <c r="R1476" s="83" t="s">
        <v>10</v>
      </c>
      <c r="S1476" s="83" t="s">
        <v>10</v>
      </c>
      <c r="T1476" s="82" t="s">
        <v>165</v>
      </c>
      <c r="U1476" s="82" t="s">
        <v>21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161</v>
      </c>
      <c r="O1477" s="82">
        <v>78</v>
      </c>
      <c r="P1477" s="85">
        <v>1259.75</v>
      </c>
      <c r="Q1477" s="83" t="s">
        <v>37</v>
      </c>
      <c r="R1477" s="83" t="s">
        <v>10</v>
      </c>
      <c r="S1477" s="83" t="s">
        <v>10</v>
      </c>
      <c r="T1477" s="82" t="s">
        <v>164</v>
      </c>
      <c r="U1477" s="82" t="s">
        <v>21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161</v>
      </c>
      <c r="O1478" s="82">
        <v>78</v>
      </c>
      <c r="P1478" s="85">
        <v>19347.55</v>
      </c>
      <c r="Q1478" s="83" t="s">
        <v>139</v>
      </c>
      <c r="R1478" s="83" t="s">
        <v>10</v>
      </c>
      <c r="S1478" s="83" t="s">
        <v>10</v>
      </c>
      <c r="T1478" s="82" t="s">
        <v>165</v>
      </c>
      <c r="U1478" s="82" t="s">
        <v>21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thickBot="1">
      <c r="N1479" s="3" t="s">
        <v>161</v>
      </c>
      <c r="O1479" s="82">
        <v>79</v>
      </c>
      <c r="P1479" s="85">
        <v>1259.75</v>
      </c>
      <c r="Q1479" s="83" t="s">
        <v>37</v>
      </c>
      <c r="R1479" s="83" t="s">
        <v>10</v>
      </c>
      <c r="S1479" s="83" t="s">
        <v>10</v>
      </c>
      <c r="T1479" s="82" t="s">
        <v>164</v>
      </c>
      <c r="U1479" s="82" t="s">
        <v>21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161</v>
      </c>
      <c r="O1480" s="82">
        <v>79</v>
      </c>
      <c r="P1480" s="85">
        <v>19347.55</v>
      </c>
      <c r="Q1480" s="83" t="s">
        <v>139</v>
      </c>
      <c r="R1480" s="83" t="s">
        <v>10</v>
      </c>
      <c r="S1480" s="83" t="s">
        <v>10</v>
      </c>
      <c r="T1480" s="82" t="s">
        <v>165</v>
      </c>
      <c r="U1480" s="82" t="s">
        <v>21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161</v>
      </c>
      <c r="O1481" s="82">
        <v>80</v>
      </c>
      <c r="P1481" s="85">
        <v>1259.75</v>
      </c>
      <c r="Q1481" s="83" t="s">
        <v>37</v>
      </c>
      <c r="R1481" s="83" t="s">
        <v>10</v>
      </c>
      <c r="S1481" s="83" t="s">
        <v>10</v>
      </c>
      <c r="T1481" s="82" t="s">
        <v>164</v>
      </c>
      <c r="U1481" s="82" t="s">
        <v>21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thickBot="1">
      <c r="N1482" s="3" t="s">
        <v>161</v>
      </c>
      <c r="O1482" s="82">
        <v>80</v>
      </c>
      <c r="P1482" s="85">
        <v>19347.55</v>
      </c>
      <c r="Q1482" s="83" t="s">
        <v>139</v>
      </c>
      <c r="R1482" s="83" t="s">
        <v>10</v>
      </c>
      <c r="S1482" s="83" t="s">
        <v>10</v>
      </c>
      <c r="T1482" s="82" t="s">
        <v>165</v>
      </c>
      <c r="U1482" s="82" t="s">
        <v>21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161</v>
      </c>
      <c r="O1483" s="82">
        <v>81</v>
      </c>
      <c r="P1483" s="85">
        <v>1259.75</v>
      </c>
      <c r="Q1483" s="83" t="s">
        <v>37</v>
      </c>
      <c r="R1483" s="83" t="s">
        <v>10</v>
      </c>
      <c r="S1483" s="83" t="s">
        <v>10</v>
      </c>
      <c r="T1483" s="82" t="s">
        <v>164</v>
      </c>
      <c r="U1483" s="82" t="s">
        <v>21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161</v>
      </c>
      <c r="O1484" s="82">
        <v>81</v>
      </c>
      <c r="P1484" s="85">
        <v>19347.55</v>
      </c>
      <c r="Q1484" s="83" t="s">
        <v>139</v>
      </c>
      <c r="R1484" s="83" t="s">
        <v>10</v>
      </c>
      <c r="S1484" s="83" t="s">
        <v>10</v>
      </c>
      <c r="T1484" s="82" t="s">
        <v>165</v>
      </c>
      <c r="U1484" s="82" t="s">
        <v>21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thickBot="1">
      <c r="N1485" s="3" t="s">
        <v>161</v>
      </c>
      <c r="O1485" s="82">
        <v>82</v>
      </c>
      <c r="P1485" s="85">
        <v>1259.75</v>
      </c>
      <c r="Q1485" s="83" t="s">
        <v>37</v>
      </c>
      <c r="R1485" s="83" t="s">
        <v>10</v>
      </c>
      <c r="S1485" s="83" t="s">
        <v>10</v>
      </c>
      <c r="T1485" s="82" t="s">
        <v>164</v>
      </c>
      <c r="U1485" s="82" t="s">
        <v>21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thickBot="1">
      <c r="N1486" s="3" t="s">
        <v>161</v>
      </c>
      <c r="O1486" s="82">
        <v>82</v>
      </c>
      <c r="P1486" s="85">
        <v>19347.55</v>
      </c>
      <c r="Q1486" s="83" t="s">
        <v>139</v>
      </c>
      <c r="R1486" s="83" t="s">
        <v>10</v>
      </c>
      <c r="S1486" s="83" t="s">
        <v>10</v>
      </c>
      <c r="T1486" s="82" t="s">
        <v>165</v>
      </c>
      <c r="U1486" s="82" t="s">
        <v>21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161</v>
      </c>
      <c r="O1487" s="82">
        <v>83</v>
      </c>
      <c r="P1487" s="85">
        <v>1259.75</v>
      </c>
      <c r="Q1487" s="83" t="s">
        <v>37</v>
      </c>
      <c r="R1487" s="83" t="s">
        <v>10</v>
      </c>
      <c r="S1487" s="83" t="s">
        <v>10</v>
      </c>
      <c r="T1487" s="82" t="s">
        <v>164</v>
      </c>
      <c r="U1487" s="82" t="s">
        <v>21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161</v>
      </c>
      <c r="O1488" s="82">
        <v>83</v>
      </c>
      <c r="P1488" s="85">
        <v>19347.55</v>
      </c>
      <c r="Q1488" s="83" t="s">
        <v>139</v>
      </c>
      <c r="R1488" s="83" t="s">
        <v>10</v>
      </c>
      <c r="S1488" s="83" t="s">
        <v>10</v>
      </c>
      <c r="T1488" s="82" t="s">
        <v>165</v>
      </c>
      <c r="U1488" s="82" t="s">
        <v>21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thickBot="1">
      <c r="N1489" s="3" t="s">
        <v>161</v>
      </c>
      <c r="O1489" s="82">
        <v>84</v>
      </c>
      <c r="P1489" s="85">
        <v>1259.75</v>
      </c>
      <c r="Q1489" s="83" t="s">
        <v>37</v>
      </c>
      <c r="R1489" s="83" t="s">
        <v>10</v>
      </c>
      <c r="S1489" s="83" t="s">
        <v>10</v>
      </c>
      <c r="T1489" s="82" t="s">
        <v>164</v>
      </c>
      <c r="U1489" s="82" t="s">
        <v>21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161</v>
      </c>
      <c r="O1490" s="82">
        <v>84</v>
      </c>
      <c r="P1490" s="85">
        <v>19347.55</v>
      </c>
      <c r="Q1490" s="83" t="s">
        <v>139</v>
      </c>
      <c r="R1490" s="83" t="s">
        <v>10</v>
      </c>
      <c r="S1490" s="83" t="s">
        <v>10</v>
      </c>
      <c r="T1490" s="82" t="s">
        <v>165</v>
      </c>
      <c r="U1490" s="82" t="s">
        <v>21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thickBot="1">
      <c r="N1491" s="3" t="s">
        <v>161</v>
      </c>
      <c r="O1491" s="82">
        <v>85</v>
      </c>
      <c r="P1491" s="85">
        <v>1259.75</v>
      </c>
      <c r="Q1491" s="83" t="s">
        <v>37</v>
      </c>
      <c r="R1491" s="83" t="s">
        <v>10</v>
      </c>
      <c r="S1491" s="83" t="s">
        <v>10</v>
      </c>
      <c r="T1491" s="82" t="s">
        <v>164</v>
      </c>
      <c r="U1491" s="82" t="s">
        <v>21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161</v>
      </c>
      <c r="O1492" s="82">
        <v>85</v>
      </c>
      <c r="P1492" s="85">
        <v>19347.55</v>
      </c>
      <c r="Q1492" s="83" t="s">
        <v>139</v>
      </c>
      <c r="R1492" s="83" t="s">
        <v>10</v>
      </c>
      <c r="S1492" s="83" t="s">
        <v>10</v>
      </c>
      <c r="T1492" s="82" t="s">
        <v>165</v>
      </c>
      <c r="U1492" s="82" t="s">
        <v>21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161</v>
      </c>
      <c r="O1493" s="82">
        <v>86</v>
      </c>
      <c r="P1493" s="85">
        <v>1259.75</v>
      </c>
      <c r="Q1493" s="83" t="s">
        <v>37</v>
      </c>
      <c r="R1493" s="83" t="s">
        <v>10</v>
      </c>
      <c r="S1493" s="83" t="s">
        <v>10</v>
      </c>
      <c r="T1493" s="82" t="s">
        <v>164</v>
      </c>
      <c r="U1493" s="82" t="s">
        <v>21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thickBot="1">
      <c r="N1494" s="3" t="s">
        <v>161</v>
      </c>
      <c r="O1494" s="82">
        <v>86</v>
      </c>
      <c r="P1494" s="85">
        <v>19347.55</v>
      </c>
      <c r="Q1494" s="83" t="s">
        <v>139</v>
      </c>
      <c r="R1494" s="83" t="s">
        <v>10</v>
      </c>
      <c r="S1494" s="83" t="s">
        <v>10</v>
      </c>
      <c r="T1494" s="82" t="s">
        <v>165</v>
      </c>
      <c r="U1494" s="82" t="s">
        <v>21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161</v>
      </c>
      <c r="O1495" s="82">
        <v>87</v>
      </c>
      <c r="P1495" s="85">
        <v>1259.75</v>
      </c>
      <c r="Q1495" s="83" t="s">
        <v>37</v>
      </c>
      <c r="R1495" s="83" t="s">
        <v>10</v>
      </c>
      <c r="S1495" s="83" t="s">
        <v>10</v>
      </c>
      <c r="T1495" s="82" t="s">
        <v>164</v>
      </c>
      <c r="U1495" s="82" t="s">
        <v>21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161</v>
      </c>
      <c r="O1496" s="82">
        <v>87</v>
      </c>
      <c r="P1496" s="85">
        <v>19347.55</v>
      </c>
      <c r="Q1496" s="83" t="s">
        <v>139</v>
      </c>
      <c r="R1496" s="83" t="s">
        <v>10</v>
      </c>
      <c r="S1496" s="83" t="s">
        <v>10</v>
      </c>
      <c r="T1496" s="82" t="s">
        <v>165</v>
      </c>
      <c r="U1496" s="82" t="s">
        <v>21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thickBot="1">
      <c r="N1497" s="3" t="s">
        <v>161</v>
      </c>
      <c r="O1497" s="82">
        <v>88</v>
      </c>
      <c r="P1497" s="85">
        <v>1259.75</v>
      </c>
      <c r="Q1497" s="83" t="s">
        <v>37</v>
      </c>
      <c r="R1497" s="83" t="s">
        <v>10</v>
      </c>
      <c r="S1497" s="83" t="s">
        <v>10</v>
      </c>
      <c r="T1497" s="82" t="s">
        <v>164</v>
      </c>
      <c r="U1497" s="82" t="s">
        <v>21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161</v>
      </c>
      <c r="O1498" s="82">
        <v>88</v>
      </c>
      <c r="P1498" s="85">
        <v>19347.55</v>
      </c>
      <c r="Q1498" s="83" t="s">
        <v>139</v>
      </c>
      <c r="R1498" s="83" t="s">
        <v>10</v>
      </c>
      <c r="S1498" s="83" t="s">
        <v>10</v>
      </c>
      <c r="T1498" s="82" t="s">
        <v>165</v>
      </c>
      <c r="U1498" s="82" t="s">
        <v>21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161</v>
      </c>
      <c r="O1499" s="82">
        <v>89</v>
      </c>
      <c r="P1499" s="85">
        <v>1259.75</v>
      </c>
      <c r="Q1499" s="83" t="s">
        <v>37</v>
      </c>
      <c r="R1499" s="83" t="s">
        <v>10</v>
      </c>
      <c r="S1499" s="83" t="s">
        <v>10</v>
      </c>
      <c r="T1499" s="82" t="s">
        <v>164</v>
      </c>
      <c r="U1499" s="82" t="s">
        <v>21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thickBot="1">
      <c r="N1500" s="3" t="s">
        <v>161</v>
      </c>
      <c r="O1500" s="82">
        <v>89</v>
      </c>
      <c r="P1500" s="85">
        <v>19347.55</v>
      </c>
      <c r="Q1500" s="83" t="s">
        <v>139</v>
      </c>
      <c r="R1500" s="83" t="s">
        <v>10</v>
      </c>
      <c r="S1500" s="83" t="s">
        <v>10</v>
      </c>
      <c r="T1500" s="82" t="s">
        <v>165</v>
      </c>
      <c r="U1500" s="82" t="s">
        <v>21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161</v>
      </c>
      <c r="O1501" s="82">
        <v>90</v>
      </c>
      <c r="P1501" s="85">
        <v>1259.75</v>
      </c>
      <c r="Q1501" s="83" t="s">
        <v>37</v>
      </c>
      <c r="R1501" s="83" t="s">
        <v>10</v>
      </c>
      <c r="S1501" s="83" t="s">
        <v>10</v>
      </c>
      <c r="T1501" s="82" t="s">
        <v>164</v>
      </c>
      <c r="U1501" s="82" t="s">
        <v>21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161</v>
      </c>
      <c r="O1502" s="82">
        <v>90</v>
      </c>
      <c r="P1502" s="85">
        <v>19347.55</v>
      </c>
      <c r="Q1502" s="83" t="s">
        <v>139</v>
      </c>
      <c r="R1502" s="83" t="s">
        <v>10</v>
      </c>
      <c r="S1502" s="83" t="s">
        <v>10</v>
      </c>
      <c r="T1502" s="82" t="s">
        <v>165</v>
      </c>
      <c r="U1502" s="82" t="s">
        <v>21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thickBot="1">
      <c r="N1503" s="3" t="s">
        <v>161</v>
      </c>
      <c r="O1503" s="82">
        <v>91</v>
      </c>
      <c r="P1503" s="85">
        <v>1259.75</v>
      </c>
      <c r="Q1503" s="83" t="s">
        <v>37</v>
      </c>
      <c r="R1503" s="83" t="s">
        <v>10</v>
      </c>
      <c r="S1503" s="83" t="s">
        <v>10</v>
      </c>
      <c r="T1503" s="82" t="s">
        <v>164</v>
      </c>
      <c r="U1503" s="82" t="s">
        <v>21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161</v>
      </c>
      <c r="O1504" s="82">
        <v>91</v>
      </c>
      <c r="P1504" s="85">
        <v>19347.55</v>
      </c>
      <c r="Q1504" s="83" t="s">
        <v>139</v>
      </c>
      <c r="R1504" s="83" t="s">
        <v>10</v>
      </c>
      <c r="S1504" s="83" t="s">
        <v>10</v>
      </c>
      <c r="T1504" s="82" t="s">
        <v>165</v>
      </c>
      <c r="U1504" s="82" t="s">
        <v>21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161</v>
      </c>
      <c r="O1505" s="82">
        <v>92</v>
      </c>
      <c r="P1505" s="85">
        <v>1259.75</v>
      </c>
      <c r="Q1505" s="83" t="s">
        <v>37</v>
      </c>
      <c r="R1505" s="83" t="s">
        <v>10</v>
      </c>
      <c r="S1505" s="83" t="s">
        <v>10</v>
      </c>
      <c r="T1505" s="82" t="s">
        <v>164</v>
      </c>
      <c r="U1505" s="82" t="s">
        <v>21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thickBot="1">
      <c r="N1506" s="3" t="s">
        <v>161</v>
      </c>
      <c r="O1506" s="82">
        <v>92</v>
      </c>
      <c r="P1506" s="85">
        <v>19347.55</v>
      </c>
      <c r="Q1506" s="83" t="s">
        <v>139</v>
      </c>
      <c r="R1506" s="83" t="s">
        <v>10</v>
      </c>
      <c r="S1506" s="83" t="s">
        <v>10</v>
      </c>
      <c r="T1506" s="82" t="s">
        <v>165</v>
      </c>
      <c r="U1506" s="82" t="s">
        <v>21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thickBot="1">
      <c r="N1507" s="3" t="s">
        <v>161</v>
      </c>
      <c r="O1507" s="82">
        <v>93</v>
      </c>
      <c r="P1507" s="85">
        <v>1259.75</v>
      </c>
      <c r="Q1507" s="83" t="s">
        <v>37</v>
      </c>
      <c r="R1507" s="83" t="s">
        <v>10</v>
      </c>
      <c r="S1507" s="83" t="s">
        <v>10</v>
      </c>
      <c r="T1507" s="82" t="s">
        <v>164</v>
      </c>
      <c r="U1507" s="82" t="s">
        <v>21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thickBot="1">
      <c r="N1508" s="3" t="s">
        <v>161</v>
      </c>
      <c r="O1508" s="82">
        <v>93</v>
      </c>
      <c r="P1508" s="85">
        <v>19347.55</v>
      </c>
      <c r="Q1508" s="83" t="s">
        <v>139</v>
      </c>
      <c r="R1508" s="83" t="s">
        <v>10</v>
      </c>
      <c r="S1508" s="83" t="s">
        <v>10</v>
      </c>
      <c r="T1508" s="82" t="s">
        <v>165</v>
      </c>
      <c r="U1508" s="82" t="s">
        <v>21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161</v>
      </c>
      <c r="O1509" s="82">
        <v>94</v>
      </c>
      <c r="P1509" s="85">
        <v>1259.75</v>
      </c>
      <c r="Q1509" s="83" t="s">
        <v>37</v>
      </c>
      <c r="R1509" s="83" t="s">
        <v>10</v>
      </c>
      <c r="S1509" s="83" t="s">
        <v>10</v>
      </c>
      <c r="T1509" s="82" t="s">
        <v>164</v>
      </c>
      <c r="U1509" s="82" t="s">
        <v>21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161</v>
      </c>
      <c r="O1510" s="82">
        <v>94</v>
      </c>
      <c r="P1510" s="85">
        <v>19347.55</v>
      </c>
      <c r="Q1510" s="83" t="s">
        <v>139</v>
      </c>
      <c r="R1510" s="83" t="s">
        <v>10</v>
      </c>
      <c r="S1510" s="83" t="s">
        <v>10</v>
      </c>
      <c r="T1510" s="82" t="s">
        <v>165</v>
      </c>
      <c r="U1510" s="82" t="s">
        <v>21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thickBot="1">
      <c r="N1511" s="3" t="s">
        <v>161</v>
      </c>
      <c r="O1511" s="82">
        <v>95</v>
      </c>
      <c r="P1511" s="85">
        <v>1259.75</v>
      </c>
      <c r="Q1511" s="83" t="s">
        <v>37</v>
      </c>
      <c r="R1511" s="83" t="s">
        <v>10</v>
      </c>
      <c r="S1511" s="83" t="s">
        <v>10</v>
      </c>
      <c r="T1511" s="82" t="s">
        <v>164</v>
      </c>
      <c r="U1511" s="82" t="s">
        <v>21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161</v>
      </c>
      <c r="O1512" s="82">
        <v>95</v>
      </c>
      <c r="P1512" s="85">
        <v>19347.55</v>
      </c>
      <c r="Q1512" s="83" t="s">
        <v>139</v>
      </c>
      <c r="R1512" s="83" t="s">
        <v>10</v>
      </c>
      <c r="S1512" s="83" t="s">
        <v>10</v>
      </c>
      <c r="T1512" s="82" t="s">
        <v>165</v>
      </c>
      <c r="U1512" s="82" t="s">
        <v>21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161</v>
      </c>
      <c r="O1513" s="82">
        <v>96</v>
      </c>
      <c r="P1513" s="85">
        <v>1259.75</v>
      </c>
      <c r="Q1513" s="83" t="s">
        <v>37</v>
      </c>
      <c r="R1513" s="83" t="s">
        <v>10</v>
      </c>
      <c r="S1513" s="83" t="s">
        <v>10</v>
      </c>
      <c r="T1513" s="82" t="s">
        <v>164</v>
      </c>
      <c r="U1513" s="82" t="s">
        <v>21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thickBot="1">
      <c r="N1514" s="3" t="s">
        <v>161</v>
      </c>
      <c r="O1514" s="82">
        <v>96</v>
      </c>
      <c r="P1514" s="85">
        <v>19347.55</v>
      </c>
      <c r="Q1514" s="83" t="s">
        <v>139</v>
      </c>
      <c r="R1514" s="83" t="s">
        <v>10</v>
      </c>
      <c r="S1514" s="83" t="s">
        <v>10</v>
      </c>
      <c r="T1514" s="82" t="s">
        <v>165</v>
      </c>
      <c r="U1514" s="82" t="s">
        <v>21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161</v>
      </c>
      <c r="O1515" s="82">
        <v>97</v>
      </c>
      <c r="P1515" s="85">
        <v>1259.75</v>
      </c>
      <c r="Q1515" s="83" t="s">
        <v>37</v>
      </c>
      <c r="R1515" s="83" t="s">
        <v>10</v>
      </c>
      <c r="S1515" s="83" t="s">
        <v>10</v>
      </c>
      <c r="T1515" s="82" t="s">
        <v>164</v>
      </c>
      <c r="U1515" s="82" t="s">
        <v>21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161</v>
      </c>
      <c r="O1516" s="82">
        <v>97</v>
      </c>
      <c r="P1516" s="85">
        <v>19347.55</v>
      </c>
      <c r="Q1516" s="83" t="s">
        <v>139</v>
      </c>
      <c r="R1516" s="83" t="s">
        <v>10</v>
      </c>
      <c r="S1516" s="83" t="s">
        <v>10</v>
      </c>
      <c r="T1516" s="82" t="s">
        <v>165</v>
      </c>
      <c r="U1516" s="82" t="s">
        <v>21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thickBot="1">
      <c r="N1517" s="3" t="s">
        <v>161</v>
      </c>
      <c r="O1517" s="82">
        <v>98</v>
      </c>
      <c r="P1517" s="85">
        <v>1259.75</v>
      </c>
      <c r="Q1517" s="83" t="s">
        <v>37</v>
      </c>
      <c r="R1517" s="83" t="s">
        <v>10</v>
      </c>
      <c r="S1517" s="83" t="s">
        <v>10</v>
      </c>
      <c r="T1517" s="82" t="s">
        <v>164</v>
      </c>
      <c r="U1517" s="82" t="s">
        <v>21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thickBot="1">
      <c r="N1518" s="3" t="s">
        <v>161</v>
      </c>
      <c r="O1518" s="82">
        <v>98</v>
      </c>
      <c r="P1518" s="85">
        <v>19347.55</v>
      </c>
      <c r="Q1518" s="83" t="s">
        <v>139</v>
      </c>
      <c r="R1518" s="83" t="s">
        <v>10</v>
      </c>
      <c r="S1518" s="83" t="s">
        <v>10</v>
      </c>
      <c r="T1518" s="82" t="s">
        <v>165</v>
      </c>
      <c r="U1518" s="82" t="s">
        <v>21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161</v>
      </c>
      <c r="O1519" s="82">
        <v>99</v>
      </c>
      <c r="P1519" s="85">
        <v>1259.75</v>
      </c>
      <c r="Q1519" s="83" t="s">
        <v>37</v>
      </c>
      <c r="R1519" s="83" t="s">
        <v>10</v>
      </c>
      <c r="S1519" s="83" t="s">
        <v>10</v>
      </c>
      <c r="T1519" s="82" t="s">
        <v>164</v>
      </c>
      <c r="U1519" s="82" t="s">
        <v>21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161</v>
      </c>
      <c r="O1520" s="82">
        <v>99</v>
      </c>
      <c r="P1520" s="85">
        <v>19347.55</v>
      </c>
      <c r="Q1520" s="83" t="s">
        <v>139</v>
      </c>
      <c r="R1520" s="83" t="s">
        <v>10</v>
      </c>
      <c r="S1520" s="83" t="s">
        <v>10</v>
      </c>
      <c r="T1520" s="82" t="s">
        <v>165</v>
      </c>
      <c r="U1520" s="82" t="s">
        <v>21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thickBot="1">
      <c r="N1521" s="3" t="s">
        <v>161</v>
      </c>
      <c r="O1521" s="82">
        <v>100</v>
      </c>
      <c r="P1521" s="85">
        <v>1259.75</v>
      </c>
      <c r="Q1521" s="83" t="s">
        <v>37</v>
      </c>
      <c r="R1521" s="83" t="s">
        <v>10</v>
      </c>
      <c r="S1521" s="83" t="s">
        <v>10</v>
      </c>
      <c r="T1521" s="82" t="s">
        <v>164</v>
      </c>
      <c r="U1521" s="82" t="s">
        <v>21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thickBot="1">
      <c r="N1522" s="3" t="s">
        <v>161</v>
      </c>
      <c r="O1522" s="82">
        <v>100</v>
      </c>
      <c r="P1522" s="85">
        <v>19347.55</v>
      </c>
      <c r="Q1522" s="83" t="s">
        <v>139</v>
      </c>
      <c r="R1522" s="83" t="s">
        <v>10</v>
      </c>
      <c r="S1522" s="83" t="s">
        <v>10</v>
      </c>
      <c r="T1522" s="82" t="s">
        <v>165</v>
      </c>
      <c r="U1522" s="82" t="s">
        <v>21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161</v>
      </c>
      <c r="O1523" s="82">
        <v>101</v>
      </c>
      <c r="P1523" s="85">
        <v>1259.75</v>
      </c>
      <c r="Q1523" s="83" t="s">
        <v>37</v>
      </c>
      <c r="R1523" s="83" t="s">
        <v>10</v>
      </c>
      <c r="S1523" s="83" t="s">
        <v>10</v>
      </c>
      <c r="T1523" s="82" t="s">
        <v>164</v>
      </c>
      <c r="U1523" s="82" t="s">
        <v>21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thickBot="1">
      <c r="N1524" s="3" t="s">
        <v>161</v>
      </c>
      <c r="O1524" s="82">
        <v>101</v>
      </c>
      <c r="P1524" s="85">
        <v>19347.55</v>
      </c>
      <c r="Q1524" s="83" t="s">
        <v>139</v>
      </c>
      <c r="R1524" s="83" t="s">
        <v>10</v>
      </c>
      <c r="S1524" s="83" t="s">
        <v>10</v>
      </c>
      <c r="T1524" s="82" t="s">
        <v>165</v>
      </c>
      <c r="U1524" s="82" t="s">
        <v>21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thickBot="1">
      <c r="N1525" s="3" t="s">
        <v>161</v>
      </c>
      <c r="O1525" s="82">
        <v>102</v>
      </c>
      <c r="P1525" s="85">
        <v>1259.75</v>
      </c>
      <c r="Q1525" s="83" t="s">
        <v>37</v>
      </c>
      <c r="R1525" s="83" t="s">
        <v>10</v>
      </c>
      <c r="S1525" s="83" t="s">
        <v>10</v>
      </c>
      <c r="T1525" s="82" t="s">
        <v>164</v>
      </c>
      <c r="U1525" s="82" t="s">
        <v>21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161</v>
      </c>
      <c r="O1526" s="82">
        <v>102</v>
      </c>
      <c r="P1526" s="85">
        <v>19347.55</v>
      </c>
      <c r="Q1526" s="83" t="s">
        <v>139</v>
      </c>
      <c r="R1526" s="83" t="s">
        <v>10</v>
      </c>
      <c r="S1526" s="83" t="s">
        <v>10</v>
      </c>
      <c r="T1526" s="82" t="s">
        <v>165</v>
      </c>
      <c r="U1526" s="82" t="s">
        <v>21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thickBot="1">
      <c r="N1527" s="3" t="s">
        <v>161</v>
      </c>
      <c r="O1527" s="82">
        <v>103</v>
      </c>
      <c r="P1527" s="85">
        <v>1259.75</v>
      </c>
      <c r="Q1527" s="83" t="s">
        <v>37</v>
      </c>
      <c r="R1527" s="83" t="s">
        <v>10</v>
      </c>
      <c r="S1527" s="83" t="s">
        <v>10</v>
      </c>
      <c r="T1527" s="82" t="s">
        <v>164</v>
      </c>
      <c r="U1527" s="82" t="s">
        <v>21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thickBot="1">
      <c r="N1528" s="3" t="s">
        <v>161</v>
      </c>
      <c r="O1528" s="82">
        <v>103</v>
      </c>
      <c r="P1528" s="85">
        <v>19347.55</v>
      </c>
      <c r="Q1528" s="83" t="s">
        <v>139</v>
      </c>
      <c r="R1528" s="83" t="s">
        <v>10</v>
      </c>
      <c r="S1528" s="83" t="s">
        <v>10</v>
      </c>
      <c r="T1528" s="82" t="s">
        <v>165</v>
      </c>
      <c r="U1528" s="82" t="s">
        <v>21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thickBot="1">
      <c r="N1529" s="3" t="s">
        <v>161</v>
      </c>
      <c r="O1529" s="82">
        <v>104</v>
      </c>
      <c r="P1529" s="85">
        <v>1259.75</v>
      </c>
      <c r="Q1529" s="83" t="s">
        <v>37</v>
      </c>
      <c r="R1529" s="83" t="s">
        <v>10</v>
      </c>
      <c r="S1529" s="83" t="s">
        <v>10</v>
      </c>
      <c r="T1529" s="82" t="s">
        <v>164</v>
      </c>
      <c r="U1529" s="82" t="s">
        <v>21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thickBot="1">
      <c r="N1530" s="3" t="s">
        <v>161</v>
      </c>
      <c r="O1530" s="82">
        <v>104</v>
      </c>
      <c r="P1530" s="85">
        <v>19347.55</v>
      </c>
      <c r="Q1530" s="83" t="s">
        <v>139</v>
      </c>
      <c r="R1530" s="83" t="s">
        <v>10</v>
      </c>
      <c r="S1530" s="83" t="s">
        <v>10</v>
      </c>
      <c r="T1530" s="82" t="s">
        <v>165</v>
      </c>
      <c r="U1530" s="82" t="s">
        <v>21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thickBot="1">
      <c r="N1531" s="3" t="s">
        <v>161</v>
      </c>
      <c r="O1531" s="82">
        <v>105</v>
      </c>
      <c r="P1531" s="85">
        <v>1259.75</v>
      </c>
      <c r="Q1531" s="83" t="s">
        <v>37</v>
      </c>
      <c r="R1531" s="83" t="s">
        <v>10</v>
      </c>
      <c r="S1531" s="83" t="s">
        <v>10</v>
      </c>
      <c r="T1531" s="82" t="s">
        <v>164</v>
      </c>
      <c r="U1531" s="82" t="s">
        <v>21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thickBot="1">
      <c r="N1532" s="3" t="s">
        <v>161</v>
      </c>
      <c r="O1532" s="82">
        <v>105</v>
      </c>
      <c r="P1532" s="85">
        <v>19347.55</v>
      </c>
      <c r="Q1532" s="83" t="s">
        <v>139</v>
      </c>
      <c r="R1532" s="83" t="s">
        <v>10</v>
      </c>
      <c r="S1532" s="83" t="s">
        <v>10</v>
      </c>
      <c r="T1532" s="82" t="s">
        <v>165</v>
      </c>
      <c r="U1532" s="82" t="s">
        <v>21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161</v>
      </c>
      <c r="O1533" s="82">
        <v>106</v>
      </c>
      <c r="P1533" s="85">
        <v>1259.75</v>
      </c>
      <c r="Q1533" s="83" t="s">
        <v>37</v>
      </c>
      <c r="R1533" s="83" t="s">
        <v>10</v>
      </c>
      <c r="S1533" s="83" t="s">
        <v>10</v>
      </c>
      <c r="T1533" s="82" t="s">
        <v>164</v>
      </c>
      <c r="U1533" s="82" t="s">
        <v>21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161</v>
      </c>
      <c r="O1534" s="82">
        <v>106</v>
      </c>
      <c r="P1534" s="85">
        <v>19347.55</v>
      </c>
      <c r="Q1534" s="83" t="s">
        <v>139</v>
      </c>
      <c r="R1534" s="83" t="s">
        <v>10</v>
      </c>
      <c r="S1534" s="83" t="s">
        <v>10</v>
      </c>
      <c r="T1534" s="82" t="s">
        <v>165</v>
      </c>
      <c r="U1534" s="82" t="s">
        <v>21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161</v>
      </c>
      <c r="O1535" s="82">
        <v>107</v>
      </c>
      <c r="P1535" s="85">
        <v>1259.75</v>
      </c>
      <c r="Q1535" s="83" t="s">
        <v>37</v>
      </c>
      <c r="R1535" s="83" t="s">
        <v>10</v>
      </c>
      <c r="S1535" s="83" t="s">
        <v>10</v>
      </c>
      <c r="T1535" s="82" t="s">
        <v>164</v>
      </c>
      <c r="U1535" s="82" t="s">
        <v>21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thickBot="1">
      <c r="N1536" s="3" t="s">
        <v>161</v>
      </c>
      <c r="O1536" s="82">
        <v>107</v>
      </c>
      <c r="P1536" s="85">
        <v>19347.55</v>
      </c>
      <c r="Q1536" s="83" t="s">
        <v>139</v>
      </c>
      <c r="R1536" s="83" t="s">
        <v>10</v>
      </c>
      <c r="S1536" s="83" t="s">
        <v>10</v>
      </c>
      <c r="T1536" s="82" t="s">
        <v>165</v>
      </c>
      <c r="U1536" s="82" t="s">
        <v>21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thickBot="1">
      <c r="N1537" s="3" t="s">
        <v>161</v>
      </c>
      <c r="O1537" s="82">
        <v>108</v>
      </c>
      <c r="P1537" s="85">
        <v>1259.75</v>
      </c>
      <c r="Q1537" s="83" t="s">
        <v>37</v>
      </c>
      <c r="R1537" s="83" t="s">
        <v>10</v>
      </c>
      <c r="S1537" s="83" t="s">
        <v>10</v>
      </c>
      <c r="T1537" s="82" t="s">
        <v>164</v>
      </c>
      <c r="U1537" s="82" t="s">
        <v>21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161</v>
      </c>
      <c r="O1538" s="82">
        <v>108</v>
      </c>
      <c r="P1538" s="85">
        <v>19347.55</v>
      </c>
      <c r="Q1538" s="83" t="s">
        <v>139</v>
      </c>
      <c r="R1538" s="83" t="s">
        <v>10</v>
      </c>
      <c r="S1538" s="83" t="s">
        <v>10</v>
      </c>
      <c r="T1538" s="82" t="s">
        <v>165</v>
      </c>
      <c r="U1538" s="82" t="s">
        <v>21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thickBot="1">
      <c r="N1539" s="3" t="s">
        <v>161</v>
      </c>
      <c r="O1539" s="82">
        <v>109</v>
      </c>
      <c r="P1539" s="86">
        <v>24.45</v>
      </c>
      <c r="Q1539" s="83" t="s">
        <v>37</v>
      </c>
      <c r="R1539" s="83" t="s">
        <v>10</v>
      </c>
      <c r="S1539" s="83" t="s">
        <v>11</v>
      </c>
      <c r="T1539" s="82" t="s">
        <v>164</v>
      </c>
      <c r="U1539" s="82" t="s">
        <v>21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thickBot="1">
      <c r="N1540" s="3" t="s">
        <v>161</v>
      </c>
      <c r="O1540" s="82">
        <v>109</v>
      </c>
      <c r="P1540" s="85">
        <v>1235.3</v>
      </c>
      <c r="Q1540" s="83" t="s">
        <v>37</v>
      </c>
      <c r="R1540" s="83" t="s">
        <v>10</v>
      </c>
      <c r="S1540" s="83" t="s">
        <v>10</v>
      </c>
      <c r="T1540" s="82" t="s">
        <v>164</v>
      </c>
      <c r="U1540" s="82" t="s">
        <v>21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thickBot="1">
      <c r="N1541" s="3" t="s">
        <v>161</v>
      </c>
      <c r="O1541" s="82">
        <v>109</v>
      </c>
      <c r="P1541" s="85">
        <v>18975.099999999999</v>
      </c>
      <c r="Q1541" s="83" t="s">
        <v>139</v>
      </c>
      <c r="R1541" s="83" t="s">
        <v>10</v>
      </c>
      <c r="S1541" s="83" t="s">
        <v>10</v>
      </c>
      <c r="T1541" s="82" t="s">
        <v>165</v>
      </c>
      <c r="U1541" s="82" t="s">
        <v>21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thickBot="1">
      <c r="N1542" s="3" t="s">
        <v>161</v>
      </c>
      <c r="O1542" s="82">
        <v>109</v>
      </c>
      <c r="P1542" s="86">
        <v>372.45</v>
      </c>
      <c r="Q1542" s="83" t="s">
        <v>139</v>
      </c>
      <c r="R1542" s="83" t="s">
        <v>10</v>
      </c>
      <c r="S1542" s="83" t="s">
        <v>11</v>
      </c>
      <c r="T1542" s="82" t="s">
        <v>165</v>
      </c>
      <c r="U1542" s="82" t="s">
        <v>21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161</v>
      </c>
      <c r="O1543" s="82">
        <v>110</v>
      </c>
      <c r="P1543" s="85">
        <v>1259.75</v>
      </c>
      <c r="Q1543" s="83" t="s">
        <v>37</v>
      </c>
      <c r="R1543" s="83" t="s">
        <v>10</v>
      </c>
      <c r="S1543" s="83" t="s">
        <v>11</v>
      </c>
      <c r="T1543" s="82" t="s">
        <v>164</v>
      </c>
      <c r="U1543" s="82" t="s">
        <v>21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thickBot="1">
      <c r="N1544" s="3" t="s">
        <v>161</v>
      </c>
      <c r="O1544" s="82">
        <v>110</v>
      </c>
      <c r="P1544" s="85">
        <v>19347.55</v>
      </c>
      <c r="Q1544" s="83" t="s">
        <v>139</v>
      </c>
      <c r="R1544" s="83" t="s">
        <v>10</v>
      </c>
      <c r="S1544" s="83" t="s">
        <v>11</v>
      </c>
      <c r="T1544" s="82" t="s">
        <v>165</v>
      </c>
      <c r="U1544" s="82" t="s">
        <v>21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thickBot="1">
      <c r="N1545" s="3" t="s">
        <v>161</v>
      </c>
      <c r="O1545" s="82">
        <v>111</v>
      </c>
      <c r="P1545" s="85">
        <v>1259.75</v>
      </c>
      <c r="Q1545" s="83" t="s">
        <v>37</v>
      </c>
      <c r="R1545" s="83" t="s">
        <v>10</v>
      </c>
      <c r="S1545" s="83" t="s">
        <v>11</v>
      </c>
      <c r="T1545" s="82" t="s">
        <v>164</v>
      </c>
      <c r="U1545" s="82" t="s">
        <v>21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thickBot="1">
      <c r="N1546" s="3" t="s">
        <v>161</v>
      </c>
      <c r="O1546" s="82">
        <v>111</v>
      </c>
      <c r="P1546" s="85">
        <v>19347.55</v>
      </c>
      <c r="Q1546" s="83" t="s">
        <v>139</v>
      </c>
      <c r="R1546" s="83" t="s">
        <v>10</v>
      </c>
      <c r="S1546" s="83" t="s">
        <v>11</v>
      </c>
      <c r="T1546" s="82" t="s">
        <v>165</v>
      </c>
      <c r="U1546" s="82" t="s">
        <v>21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thickBot="1">
      <c r="N1547" s="3" t="s">
        <v>161</v>
      </c>
      <c r="O1547" s="82">
        <v>112</v>
      </c>
      <c r="P1547" s="85">
        <v>1259.75</v>
      </c>
      <c r="Q1547" s="83" t="s">
        <v>37</v>
      </c>
      <c r="R1547" s="83" t="s">
        <v>10</v>
      </c>
      <c r="S1547" s="83" t="s">
        <v>11</v>
      </c>
      <c r="T1547" s="82" t="s">
        <v>164</v>
      </c>
      <c r="U1547" s="82" t="s">
        <v>21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161</v>
      </c>
      <c r="O1548" s="82">
        <v>112</v>
      </c>
      <c r="P1548" s="85">
        <v>19347.55</v>
      </c>
      <c r="Q1548" s="83" t="s">
        <v>139</v>
      </c>
      <c r="R1548" s="83" t="s">
        <v>10</v>
      </c>
      <c r="S1548" s="83" t="s">
        <v>11</v>
      </c>
      <c r="T1548" s="82" t="s">
        <v>165</v>
      </c>
      <c r="U1548" s="82" t="s">
        <v>21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thickBot="1">
      <c r="N1549" s="3" t="s">
        <v>161</v>
      </c>
      <c r="O1549" s="82">
        <v>113</v>
      </c>
      <c r="P1549" s="85">
        <v>1259.75</v>
      </c>
      <c r="Q1549" s="83" t="s">
        <v>37</v>
      </c>
      <c r="R1549" s="83" t="s">
        <v>10</v>
      </c>
      <c r="S1549" s="83" t="s">
        <v>11</v>
      </c>
      <c r="T1549" s="82" t="s">
        <v>164</v>
      </c>
      <c r="U1549" s="82" t="s">
        <v>21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thickBot="1">
      <c r="N1550" s="3" t="s">
        <v>161</v>
      </c>
      <c r="O1550" s="82">
        <v>113</v>
      </c>
      <c r="P1550" s="85">
        <v>19347.55</v>
      </c>
      <c r="Q1550" s="83" t="s">
        <v>139</v>
      </c>
      <c r="R1550" s="83" t="s">
        <v>10</v>
      </c>
      <c r="S1550" s="83" t="s">
        <v>11</v>
      </c>
      <c r="T1550" s="82" t="s">
        <v>165</v>
      </c>
      <c r="U1550" s="82" t="s">
        <v>21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thickBot="1">
      <c r="N1551" s="3" t="s">
        <v>161</v>
      </c>
      <c r="O1551" s="82">
        <v>114</v>
      </c>
      <c r="P1551" s="85">
        <v>1259.75</v>
      </c>
      <c r="Q1551" s="83" t="s">
        <v>37</v>
      </c>
      <c r="R1551" s="83" t="s">
        <v>10</v>
      </c>
      <c r="S1551" s="83" t="s">
        <v>11</v>
      </c>
      <c r="T1551" s="82" t="s">
        <v>164</v>
      </c>
      <c r="U1551" s="82" t="s">
        <v>21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thickBot="1">
      <c r="N1552" s="3" t="s">
        <v>161</v>
      </c>
      <c r="O1552" s="82">
        <v>114</v>
      </c>
      <c r="P1552" s="85">
        <v>19347.55</v>
      </c>
      <c r="Q1552" s="83" t="s">
        <v>139</v>
      </c>
      <c r="R1552" s="83" t="s">
        <v>10</v>
      </c>
      <c r="S1552" s="83" t="s">
        <v>11</v>
      </c>
      <c r="T1552" s="82" t="s">
        <v>165</v>
      </c>
      <c r="U1552" s="82" t="s">
        <v>21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thickBot="1">
      <c r="N1553" s="3" t="s">
        <v>161</v>
      </c>
      <c r="O1553" s="82">
        <v>115</v>
      </c>
      <c r="P1553" s="85">
        <v>1259.75</v>
      </c>
      <c r="Q1553" s="83" t="s">
        <v>37</v>
      </c>
      <c r="R1553" s="83" t="s">
        <v>10</v>
      </c>
      <c r="S1553" s="83" t="s">
        <v>11</v>
      </c>
      <c r="T1553" s="82" t="s">
        <v>164</v>
      </c>
      <c r="U1553" s="82" t="s">
        <v>21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thickBot="1">
      <c r="N1554" s="3" t="s">
        <v>161</v>
      </c>
      <c r="O1554" s="82">
        <v>115</v>
      </c>
      <c r="P1554" s="85">
        <v>19347.55</v>
      </c>
      <c r="Q1554" s="83" t="s">
        <v>139</v>
      </c>
      <c r="R1554" s="83" t="s">
        <v>10</v>
      </c>
      <c r="S1554" s="83" t="s">
        <v>11</v>
      </c>
      <c r="T1554" s="82" t="s">
        <v>165</v>
      </c>
      <c r="U1554" s="82" t="s">
        <v>21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161</v>
      </c>
      <c r="O1555" s="82">
        <v>116</v>
      </c>
      <c r="P1555" s="85">
        <v>1259.75</v>
      </c>
      <c r="Q1555" s="83" t="s">
        <v>37</v>
      </c>
      <c r="R1555" s="83" t="s">
        <v>10</v>
      </c>
      <c r="S1555" s="83" t="s">
        <v>11</v>
      </c>
      <c r="T1555" s="82" t="s">
        <v>164</v>
      </c>
      <c r="U1555" s="82" t="s">
        <v>21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161</v>
      </c>
      <c r="O1556" s="82">
        <v>116</v>
      </c>
      <c r="P1556" s="85">
        <v>19347.55</v>
      </c>
      <c r="Q1556" s="83" t="s">
        <v>139</v>
      </c>
      <c r="R1556" s="83" t="s">
        <v>10</v>
      </c>
      <c r="S1556" s="83" t="s">
        <v>11</v>
      </c>
      <c r="T1556" s="82" t="s">
        <v>165</v>
      </c>
      <c r="U1556" s="82" t="s">
        <v>21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thickBot="1">
      <c r="N1557" s="3" t="s">
        <v>161</v>
      </c>
      <c r="O1557" s="82">
        <v>117</v>
      </c>
      <c r="P1557" s="85">
        <v>1259.75</v>
      </c>
      <c r="Q1557" s="83" t="s">
        <v>37</v>
      </c>
      <c r="R1557" s="83" t="s">
        <v>10</v>
      </c>
      <c r="S1557" s="83" t="s">
        <v>11</v>
      </c>
      <c r="T1557" s="82" t="s">
        <v>164</v>
      </c>
      <c r="U1557" s="82" t="s">
        <v>21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161</v>
      </c>
      <c r="O1558" s="82">
        <v>117</v>
      </c>
      <c r="P1558" s="85">
        <v>19347.55</v>
      </c>
      <c r="Q1558" s="83" t="s">
        <v>139</v>
      </c>
      <c r="R1558" s="83" t="s">
        <v>10</v>
      </c>
      <c r="S1558" s="83" t="s">
        <v>11</v>
      </c>
      <c r="T1558" s="82" t="s">
        <v>165</v>
      </c>
      <c r="U1558" s="82" t="s">
        <v>21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161</v>
      </c>
      <c r="O1559" s="82">
        <v>118</v>
      </c>
      <c r="P1559" s="85">
        <v>1259.75</v>
      </c>
      <c r="Q1559" s="83" t="s">
        <v>37</v>
      </c>
      <c r="R1559" s="83" t="s">
        <v>10</v>
      </c>
      <c r="S1559" s="83" t="s">
        <v>11</v>
      </c>
      <c r="T1559" s="82" t="s">
        <v>164</v>
      </c>
      <c r="U1559" s="82" t="s">
        <v>21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thickBot="1">
      <c r="N1560" s="3" t="s">
        <v>161</v>
      </c>
      <c r="O1560" s="82">
        <v>118</v>
      </c>
      <c r="P1560" s="85">
        <v>19347.55</v>
      </c>
      <c r="Q1560" s="83" t="s">
        <v>139</v>
      </c>
      <c r="R1560" s="83" t="s">
        <v>10</v>
      </c>
      <c r="S1560" s="83" t="s">
        <v>11</v>
      </c>
      <c r="T1560" s="82" t="s">
        <v>165</v>
      </c>
      <c r="U1560" s="82" t="s">
        <v>21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161</v>
      </c>
      <c r="O1561" s="82">
        <v>119</v>
      </c>
      <c r="P1561" s="85">
        <v>1259.75</v>
      </c>
      <c r="Q1561" s="83" t="s">
        <v>37</v>
      </c>
      <c r="R1561" s="83" t="s">
        <v>10</v>
      </c>
      <c r="S1561" s="83" t="s">
        <v>11</v>
      </c>
      <c r="T1561" s="82" t="s">
        <v>164</v>
      </c>
      <c r="U1561" s="82" t="s">
        <v>21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161</v>
      </c>
      <c r="O1562" s="82">
        <v>119</v>
      </c>
      <c r="P1562" s="85">
        <v>19347.55</v>
      </c>
      <c r="Q1562" s="83" t="s">
        <v>139</v>
      </c>
      <c r="R1562" s="83" t="s">
        <v>10</v>
      </c>
      <c r="S1562" s="83" t="s">
        <v>11</v>
      </c>
      <c r="T1562" s="82" t="s">
        <v>165</v>
      </c>
      <c r="U1562" s="82" t="s">
        <v>21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thickBot="1">
      <c r="N1563" s="3" t="s">
        <v>161</v>
      </c>
      <c r="O1563" s="82">
        <v>120</v>
      </c>
      <c r="P1563" s="85">
        <v>1259.58</v>
      </c>
      <c r="Q1563" s="83" t="s">
        <v>37</v>
      </c>
      <c r="R1563" s="83" t="s">
        <v>10</v>
      </c>
      <c r="S1563" s="83" t="s">
        <v>11</v>
      </c>
      <c r="T1563" s="82" t="s">
        <v>164</v>
      </c>
      <c r="U1563" s="82" t="s">
        <v>21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thickBot="1">
      <c r="N1564" s="3" t="s">
        <v>161</v>
      </c>
      <c r="O1564" s="82">
        <v>120</v>
      </c>
      <c r="P1564" s="85">
        <v>19348.259999999998</v>
      </c>
      <c r="Q1564" s="83" t="s">
        <v>139</v>
      </c>
      <c r="R1564" s="83" t="s">
        <v>10</v>
      </c>
      <c r="S1564" s="83" t="s">
        <v>11</v>
      </c>
      <c r="T1564" s="82" t="s">
        <v>165</v>
      </c>
      <c r="U1564" s="82" t="s">
        <v>21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45.75" thickBot="1">
      <c r="N1566" s="3" t="s">
        <v>166</v>
      </c>
      <c r="O1566" s="155" t="s">
        <v>22</v>
      </c>
      <c r="P1566"/>
      <c r="Q1566"/>
      <c r="R1566"/>
      <c r="S1566"/>
      <c r="T1566"/>
      <c r="U1566"/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thickBot="1">
      <c r="N1567" s="3" t="s">
        <v>166</v>
      </c>
      <c r="O1567" s="87" t="s">
        <v>16</v>
      </c>
      <c r="P1567" s="87" t="s">
        <v>17</v>
      </c>
      <c r="Q1567" s="87" t="s">
        <v>3</v>
      </c>
      <c r="R1567" s="87" t="s">
        <v>4</v>
      </c>
      <c r="S1567" s="87" t="s">
        <v>5</v>
      </c>
      <c r="T1567" s="87" t="s">
        <v>18</v>
      </c>
      <c r="U1567" s="87" t="s">
        <v>19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thickBot="1">
      <c r="N1568" s="3" t="s">
        <v>166</v>
      </c>
      <c r="O1568" s="77">
        <v>1</v>
      </c>
      <c r="P1568" s="80">
        <v>207507.68</v>
      </c>
      <c r="Q1568" s="78" t="s">
        <v>139</v>
      </c>
      <c r="R1568" s="78" t="s">
        <v>10</v>
      </c>
      <c r="S1568" s="78" t="s">
        <v>10</v>
      </c>
      <c r="T1568" s="77" t="s">
        <v>167</v>
      </c>
      <c r="U1568" s="77" t="s">
        <v>20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thickBot="1">
      <c r="N1569" s="3" t="s">
        <v>166</v>
      </c>
      <c r="O1569" s="82">
        <v>2</v>
      </c>
      <c r="P1569" s="85">
        <v>213732.91</v>
      </c>
      <c r="Q1569" s="83" t="s">
        <v>139</v>
      </c>
      <c r="R1569" s="83" t="s">
        <v>10</v>
      </c>
      <c r="S1569" s="83" t="s">
        <v>10</v>
      </c>
      <c r="T1569" s="82" t="s">
        <v>167</v>
      </c>
      <c r="U1569" s="82" t="s">
        <v>21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thickBot="1">
      <c r="N1570" s="3" t="s">
        <v>166</v>
      </c>
      <c r="O1570" s="82">
        <v>3</v>
      </c>
      <c r="P1570" s="85">
        <v>220144.9</v>
      </c>
      <c r="Q1570" s="83" t="s">
        <v>139</v>
      </c>
      <c r="R1570" s="83" t="s">
        <v>10</v>
      </c>
      <c r="S1570" s="83" t="s">
        <v>10</v>
      </c>
      <c r="T1570" s="82" t="s">
        <v>167</v>
      </c>
      <c r="U1570" s="82" t="s">
        <v>21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166</v>
      </c>
      <c r="O1571" s="82">
        <v>4</v>
      </c>
      <c r="P1571" s="85">
        <v>226749.25</v>
      </c>
      <c r="Q1571" s="83" t="s">
        <v>139</v>
      </c>
      <c r="R1571" s="83" t="s">
        <v>10</v>
      </c>
      <c r="S1571" s="83" t="s">
        <v>10</v>
      </c>
      <c r="T1571" s="82" t="s">
        <v>167</v>
      </c>
      <c r="U1571" s="82" t="s">
        <v>21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thickBot="1">
      <c r="N1572" s="3" t="s">
        <v>166</v>
      </c>
      <c r="O1572" s="82">
        <v>5</v>
      </c>
      <c r="P1572" s="85">
        <v>233551.72</v>
      </c>
      <c r="Q1572" s="83" t="s">
        <v>139</v>
      </c>
      <c r="R1572" s="83" t="s">
        <v>10</v>
      </c>
      <c r="S1572" s="83" t="s">
        <v>10</v>
      </c>
      <c r="T1572" s="82" t="s">
        <v>167</v>
      </c>
      <c r="U1572" s="82" t="s">
        <v>21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thickBot="1">
      <c r="N1573" s="3" t="s">
        <v>166</v>
      </c>
      <c r="O1573" s="82">
        <v>6</v>
      </c>
      <c r="P1573" s="85">
        <v>240558.27</v>
      </c>
      <c r="Q1573" s="83" t="s">
        <v>139</v>
      </c>
      <c r="R1573" s="83" t="s">
        <v>10</v>
      </c>
      <c r="S1573" s="83" t="s">
        <v>10</v>
      </c>
      <c r="T1573" s="82" t="s">
        <v>167</v>
      </c>
      <c r="U1573" s="82" t="s">
        <v>21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thickBot="1">
      <c r="N1574" s="3" t="s">
        <v>166</v>
      </c>
      <c r="O1574" s="82">
        <v>7</v>
      </c>
      <c r="P1574" s="85">
        <v>247775.02</v>
      </c>
      <c r="Q1574" s="83" t="s">
        <v>139</v>
      </c>
      <c r="R1574" s="83" t="s">
        <v>10</v>
      </c>
      <c r="S1574" s="83" t="s">
        <v>10</v>
      </c>
      <c r="T1574" s="82" t="s">
        <v>167</v>
      </c>
      <c r="U1574" s="82" t="s">
        <v>21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thickBot="1">
      <c r="N1575" s="3" t="s">
        <v>166</v>
      </c>
      <c r="O1575" s="82">
        <v>8</v>
      </c>
      <c r="P1575" s="85">
        <v>96090.09</v>
      </c>
      <c r="Q1575" s="83" t="s">
        <v>139</v>
      </c>
      <c r="R1575" s="83" t="s">
        <v>10</v>
      </c>
      <c r="S1575" s="83" t="s">
        <v>10</v>
      </c>
      <c r="T1575" s="82" t="s">
        <v>167</v>
      </c>
      <c r="U1575" s="82" t="s">
        <v>21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thickBot="1">
      <c r="N1576" s="3" t="s">
        <v>166</v>
      </c>
      <c r="O1576" s="82">
        <v>8</v>
      </c>
      <c r="P1576" s="85">
        <v>159118.19</v>
      </c>
      <c r="Q1576" s="83" t="s">
        <v>139</v>
      </c>
      <c r="R1576" s="83" t="s">
        <v>10</v>
      </c>
      <c r="S1576" s="83" t="s">
        <v>11</v>
      </c>
      <c r="T1576" s="82" t="s">
        <v>167</v>
      </c>
      <c r="U1576" s="82" t="s">
        <v>21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 ht="45.75" thickBot="1">
      <c r="N1578" s="3" t="s">
        <v>168</v>
      </c>
      <c r="O1578" s="174" t="s">
        <v>22</v>
      </c>
      <c r="P1578"/>
      <c r="Q1578"/>
      <c r="R1578"/>
      <c r="S1578"/>
      <c r="T1578"/>
      <c r="U1578"/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 ht="15.75" thickBot="1">
      <c r="N1579" s="3" t="s">
        <v>168</v>
      </c>
      <c r="O1579" s="87" t="s">
        <v>16</v>
      </c>
      <c r="P1579" s="87" t="s">
        <v>17</v>
      </c>
      <c r="Q1579" s="87" t="s">
        <v>3</v>
      </c>
      <c r="R1579" s="87" t="s">
        <v>4</v>
      </c>
      <c r="S1579" s="87" t="s">
        <v>5</v>
      </c>
      <c r="T1579" s="87" t="s">
        <v>18</v>
      </c>
      <c r="U1579" s="87" t="s">
        <v>19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 ht="29.25" thickBot="1">
      <c r="N1580" s="3" t="s">
        <v>168</v>
      </c>
      <c r="O1580" s="77">
        <v>1</v>
      </c>
      <c r="P1580" s="80">
        <v>38102.720000000001</v>
      </c>
      <c r="Q1580" s="78" t="s">
        <v>37</v>
      </c>
      <c r="R1580" s="78" t="s">
        <v>10</v>
      </c>
      <c r="S1580" s="78" t="s">
        <v>10</v>
      </c>
      <c r="T1580" s="77" t="s">
        <v>170</v>
      </c>
      <c r="U1580" s="77" t="s">
        <v>90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 ht="29.25" thickBot="1">
      <c r="N1581" s="3" t="s">
        <v>168</v>
      </c>
      <c r="O1581" s="82">
        <v>1</v>
      </c>
      <c r="P1581" s="86">
        <v>41.75</v>
      </c>
      <c r="Q1581" s="83" t="s">
        <v>169</v>
      </c>
      <c r="R1581" s="83" t="s">
        <v>10</v>
      </c>
      <c r="S1581" s="83" t="s">
        <v>140</v>
      </c>
      <c r="T1581" s="82" t="s">
        <v>170</v>
      </c>
      <c r="U1581" s="82" t="s">
        <v>90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29.25" thickBot="1">
      <c r="N1582" s="3" t="s">
        <v>168</v>
      </c>
      <c r="O1582" s="82">
        <v>1</v>
      </c>
      <c r="P1582" s="85">
        <v>412226.06</v>
      </c>
      <c r="Q1582" s="83" t="s">
        <v>139</v>
      </c>
      <c r="R1582" s="83" t="s">
        <v>10</v>
      </c>
      <c r="S1582" s="83" t="s">
        <v>10</v>
      </c>
      <c r="T1582" s="82" t="s">
        <v>171</v>
      </c>
      <c r="U1582" s="82" t="s">
        <v>90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15.75" thickBot="1">
      <c r="N1583" s="3" t="s">
        <v>168</v>
      </c>
      <c r="O1583" s="82">
        <v>2</v>
      </c>
      <c r="P1583" s="85">
        <v>40042.15</v>
      </c>
      <c r="Q1583" s="83" t="s">
        <v>37</v>
      </c>
      <c r="R1583" s="83" t="s">
        <v>10</v>
      </c>
      <c r="S1583" s="83" t="s">
        <v>10</v>
      </c>
      <c r="T1583" s="82" t="s">
        <v>170</v>
      </c>
      <c r="U1583" s="82" t="s">
        <v>20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 ht="15.75" thickBot="1">
      <c r="N1584" s="3" t="s">
        <v>168</v>
      </c>
      <c r="O1584" s="82">
        <v>2</v>
      </c>
      <c r="P1584" s="86">
        <v>43.87</v>
      </c>
      <c r="Q1584" s="83" t="s">
        <v>169</v>
      </c>
      <c r="R1584" s="83" t="s">
        <v>10</v>
      </c>
      <c r="S1584" s="83" t="s">
        <v>140</v>
      </c>
      <c r="T1584" s="82" t="s">
        <v>170</v>
      </c>
      <c r="U1584" s="82" t="s">
        <v>20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14:55" ht="15.75" thickBot="1">
      <c r="N1585" s="3" t="s">
        <v>168</v>
      </c>
      <c r="O1585" s="82">
        <v>2</v>
      </c>
      <c r="P1585" s="85">
        <v>433208.36</v>
      </c>
      <c r="Q1585" s="83" t="s">
        <v>139</v>
      </c>
      <c r="R1585" s="83" t="s">
        <v>10</v>
      </c>
      <c r="S1585" s="83" t="s">
        <v>10</v>
      </c>
      <c r="T1585" s="82" t="s">
        <v>171</v>
      </c>
      <c r="U1585" s="82" t="s">
        <v>20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14:55" ht="15.75" thickBot="1">
      <c r="N1586" s="3" t="s">
        <v>168</v>
      </c>
      <c r="O1586" s="82">
        <v>3</v>
      </c>
      <c r="P1586" s="85">
        <v>42080.29</v>
      </c>
      <c r="Q1586" s="83" t="s">
        <v>37</v>
      </c>
      <c r="R1586" s="83" t="s">
        <v>10</v>
      </c>
      <c r="S1586" s="83" t="s">
        <v>10</v>
      </c>
      <c r="T1586" s="82" t="s">
        <v>170</v>
      </c>
      <c r="U1586" s="82" t="s">
        <v>21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14:55" ht="15.75" thickBot="1">
      <c r="N1587" s="3" t="s">
        <v>168</v>
      </c>
      <c r="O1587" s="82">
        <v>3</v>
      </c>
      <c r="P1587" s="86">
        <v>46.11</v>
      </c>
      <c r="Q1587" s="83" t="s">
        <v>169</v>
      </c>
      <c r="R1587" s="83" t="s">
        <v>10</v>
      </c>
      <c r="S1587" s="83" t="s">
        <v>140</v>
      </c>
      <c r="T1587" s="82" t="s">
        <v>170</v>
      </c>
      <c r="U1587" s="82" t="s">
        <v>21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14:55" ht="15.75" thickBot="1">
      <c r="N1588" s="3" t="s">
        <v>168</v>
      </c>
      <c r="O1588" s="82">
        <v>3</v>
      </c>
      <c r="P1588" s="85">
        <v>455258.66</v>
      </c>
      <c r="Q1588" s="83" t="s">
        <v>139</v>
      </c>
      <c r="R1588" s="83" t="s">
        <v>10</v>
      </c>
      <c r="S1588" s="83" t="s">
        <v>10</v>
      </c>
      <c r="T1588" s="82" t="s">
        <v>171</v>
      </c>
      <c r="U1588" s="82" t="s">
        <v>21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168</v>
      </c>
      <c r="O1589" s="82">
        <v>4</v>
      </c>
      <c r="P1589" s="85">
        <v>44222.18</v>
      </c>
      <c r="Q1589" s="83" t="s">
        <v>37</v>
      </c>
      <c r="R1589" s="83" t="s">
        <v>10</v>
      </c>
      <c r="S1589" s="83" t="s">
        <v>10</v>
      </c>
      <c r="T1589" s="82" t="s">
        <v>170</v>
      </c>
      <c r="U1589" s="82" t="s">
        <v>21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15.75" thickBot="1">
      <c r="N1590" s="3" t="s">
        <v>168</v>
      </c>
      <c r="O1590" s="82">
        <v>4</v>
      </c>
      <c r="P1590" s="86">
        <v>48.45</v>
      </c>
      <c r="Q1590" s="83" t="s">
        <v>169</v>
      </c>
      <c r="R1590" s="83" t="s">
        <v>10</v>
      </c>
      <c r="S1590" s="83" t="s">
        <v>140</v>
      </c>
      <c r="T1590" s="82" t="s">
        <v>170</v>
      </c>
      <c r="U1590" s="82" t="s">
        <v>21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14:55" ht="15.75" thickBot="1">
      <c r="N1591" s="3" t="s">
        <v>168</v>
      </c>
      <c r="O1591" s="82">
        <v>4</v>
      </c>
      <c r="P1591" s="85">
        <v>478431.33</v>
      </c>
      <c r="Q1591" s="83" t="s">
        <v>139</v>
      </c>
      <c r="R1591" s="83" t="s">
        <v>10</v>
      </c>
      <c r="S1591" s="83" t="s">
        <v>10</v>
      </c>
      <c r="T1591" s="82" t="s">
        <v>171</v>
      </c>
      <c r="U1591" s="82" t="s">
        <v>21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14:55" ht="15.75" thickBot="1">
      <c r="N1592" s="3" t="s">
        <v>168</v>
      </c>
      <c r="O1592" s="82">
        <v>5</v>
      </c>
      <c r="P1592" s="85">
        <v>46473.09</v>
      </c>
      <c r="Q1592" s="83" t="s">
        <v>37</v>
      </c>
      <c r="R1592" s="83" t="s">
        <v>10</v>
      </c>
      <c r="S1592" s="83" t="s">
        <v>10</v>
      </c>
      <c r="T1592" s="82" t="s">
        <v>170</v>
      </c>
      <c r="U1592" s="82" t="s">
        <v>21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14:55" ht="15.75" thickBot="1">
      <c r="N1593" s="3" t="s">
        <v>168</v>
      </c>
      <c r="O1593" s="82">
        <v>5</v>
      </c>
      <c r="P1593" s="86">
        <v>50.92</v>
      </c>
      <c r="Q1593" s="83" t="s">
        <v>169</v>
      </c>
      <c r="R1593" s="83" t="s">
        <v>10</v>
      </c>
      <c r="S1593" s="83" t="s">
        <v>140</v>
      </c>
      <c r="T1593" s="82" t="s">
        <v>170</v>
      </c>
      <c r="U1593" s="82" t="s">
        <v>21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14:55" ht="15.75" thickBot="1">
      <c r="N1594" s="3" t="s">
        <v>168</v>
      </c>
      <c r="O1594" s="82">
        <v>5</v>
      </c>
      <c r="P1594" s="85">
        <v>271438.95</v>
      </c>
      <c r="Q1594" s="83" t="s">
        <v>139</v>
      </c>
      <c r="R1594" s="83" t="s">
        <v>10</v>
      </c>
      <c r="S1594" s="83" t="s">
        <v>10</v>
      </c>
      <c r="T1594" s="82" t="s">
        <v>171</v>
      </c>
      <c r="U1594" s="82" t="s">
        <v>21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14:55" ht="15.75" thickBot="1">
      <c r="N1595" s="3" t="s">
        <v>168</v>
      </c>
      <c r="O1595" s="82">
        <v>5</v>
      </c>
      <c r="P1595" s="85">
        <v>231344.53</v>
      </c>
      <c r="Q1595" s="83" t="s">
        <v>139</v>
      </c>
      <c r="R1595" s="83" t="s">
        <v>10</v>
      </c>
      <c r="S1595" s="83" t="s">
        <v>11</v>
      </c>
      <c r="T1595" s="82" t="s">
        <v>171</v>
      </c>
      <c r="U1595" s="82" t="s">
        <v>21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168</v>
      </c>
      <c r="O1596" s="82">
        <v>6</v>
      </c>
      <c r="P1596" s="85">
        <v>48838.57</v>
      </c>
      <c r="Q1596" s="83" t="s">
        <v>37</v>
      </c>
      <c r="R1596" s="83" t="s">
        <v>10</v>
      </c>
      <c r="S1596" s="83" t="s">
        <v>10</v>
      </c>
      <c r="T1596" s="82" t="s">
        <v>170</v>
      </c>
      <c r="U1596" s="82" t="s">
        <v>21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168</v>
      </c>
      <c r="O1597" s="82">
        <v>6</v>
      </c>
      <c r="P1597" s="86">
        <v>53.51</v>
      </c>
      <c r="Q1597" s="83" t="s">
        <v>169</v>
      </c>
      <c r="R1597" s="83" t="s">
        <v>10</v>
      </c>
      <c r="S1597" s="83" t="s">
        <v>140</v>
      </c>
      <c r="T1597" s="82" t="s">
        <v>170</v>
      </c>
      <c r="U1597" s="82" t="s">
        <v>21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14:55" ht="15.75" thickBot="1">
      <c r="N1598" s="3" t="s">
        <v>168</v>
      </c>
      <c r="O1598" s="82">
        <v>6</v>
      </c>
      <c r="P1598" s="85">
        <v>72726.679999999993</v>
      </c>
      <c r="Q1598" s="83" t="s">
        <v>139</v>
      </c>
      <c r="R1598" s="83" t="s">
        <v>10</v>
      </c>
      <c r="S1598" s="83" t="s">
        <v>11</v>
      </c>
      <c r="T1598" s="82" t="s">
        <v>171</v>
      </c>
      <c r="U1598" s="82" t="s">
        <v>21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14:55" ht="15.75" thickBot="1">
      <c r="N1599" s="3" t="s">
        <v>168</v>
      </c>
      <c r="O1599" s="82">
        <v>6</v>
      </c>
      <c r="P1599" s="85">
        <v>455648.48</v>
      </c>
      <c r="Q1599" s="83" t="s">
        <v>139</v>
      </c>
      <c r="R1599" s="83" t="s">
        <v>10</v>
      </c>
      <c r="S1599" s="83" t="s">
        <v>10</v>
      </c>
      <c r="T1599" s="82" t="s">
        <v>172</v>
      </c>
      <c r="U1599" s="82" t="s">
        <v>21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14:55" ht="15.75" thickBot="1">
      <c r="N1600" s="3" t="s">
        <v>168</v>
      </c>
      <c r="O1600" s="82">
        <v>7</v>
      </c>
      <c r="P1600" s="85">
        <v>51324.45</v>
      </c>
      <c r="Q1600" s="83" t="s">
        <v>37</v>
      </c>
      <c r="R1600" s="83" t="s">
        <v>10</v>
      </c>
      <c r="S1600" s="83" t="s">
        <v>10</v>
      </c>
      <c r="T1600" s="82" t="s">
        <v>170</v>
      </c>
      <c r="U1600" s="82" t="s">
        <v>21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14:55" ht="15.75" thickBot="1">
      <c r="N1601" s="3" t="s">
        <v>168</v>
      </c>
      <c r="O1601" s="82">
        <v>7</v>
      </c>
      <c r="P1601" s="86">
        <v>56.24</v>
      </c>
      <c r="Q1601" s="83" t="s">
        <v>169</v>
      </c>
      <c r="R1601" s="83" t="s">
        <v>10</v>
      </c>
      <c r="S1601" s="83" t="s">
        <v>140</v>
      </c>
      <c r="T1601" s="82" t="s">
        <v>170</v>
      </c>
      <c r="U1601" s="82" t="s">
        <v>21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14:55" ht="15.75" thickBot="1">
      <c r="N1602" s="3" t="s">
        <v>168</v>
      </c>
      <c r="O1602" s="82">
        <v>7</v>
      </c>
      <c r="P1602" s="85">
        <v>555269.46</v>
      </c>
      <c r="Q1602" s="83" t="s">
        <v>139</v>
      </c>
      <c r="R1602" s="83" t="s">
        <v>10</v>
      </c>
      <c r="S1602" s="83" t="s">
        <v>10</v>
      </c>
      <c r="T1602" s="82" t="s">
        <v>172</v>
      </c>
      <c r="U1602" s="82" t="s">
        <v>21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14:55" ht="15.75" thickBot="1">
      <c r="N1603" s="3" t="s">
        <v>168</v>
      </c>
      <c r="O1603" s="82">
        <v>8</v>
      </c>
      <c r="P1603" s="85">
        <v>7142.81</v>
      </c>
      <c r="Q1603" s="83" t="s">
        <v>37</v>
      </c>
      <c r="R1603" s="83" t="s">
        <v>10</v>
      </c>
      <c r="S1603" s="83" t="s">
        <v>10</v>
      </c>
      <c r="T1603" s="82" t="s">
        <v>170</v>
      </c>
      <c r="U1603" s="82" t="s">
        <v>21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14:55" ht="15.75" thickBot="1">
      <c r="N1604" s="3" t="s">
        <v>168</v>
      </c>
      <c r="O1604" s="82">
        <v>8</v>
      </c>
      <c r="P1604" s="85">
        <v>46794.11</v>
      </c>
      <c r="Q1604" s="83" t="s">
        <v>37</v>
      </c>
      <c r="R1604" s="83" t="s">
        <v>10</v>
      </c>
      <c r="S1604" s="83" t="s">
        <v>11</v>
      </c>
      <c r="T1604" s="82" t="s">
        <v>170</v>
      </c>
      <c r="U1604" s="82" t="s">
        <v>21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14:55" ht="15.75" thickBot="1">
      <c r="N1605" s="3" t="s">
        <v>168</v>
      </c>
      <c r="O1605" s="82">
        <v>8</v>
      </c>
      <c r="P1605" s="86">
        <v>59.15</v>
      </c>
      <c r="Q1605" s="83" t="s">
        <v>169</v>
      </c>
      <c r="R1605" s="83" t="s">
        <v>10</v>
      </c>
      <c r="S1605" s="83" t="s">
        <v>140</v>
      </c>
      <c r="T1605" s="82" t="s">
        <v>170</v>
      </c>
      <c r="U1605" s="82" t="s">
        <v>21</v>
      </c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15.75" thickBot="1">
      <c r="N1606" s="3" t="s">
        <v>168</v>
      </c>
      <c r="O1606" s="82">
        <v>8</v>
      </c>
      <c r="P1606" s="85">
        <v>484898.58</v>
      </c>
      <c r="Q1606" s="83" t="s">
        <v>139</v>
      </c>
      <c r="R1606" s="83" t="s">
        <v>10</v>
      </c>
      <c r="S1606" s="83" t="s">
        <v>10</v>
      </c>
      <c r="T1606" s="82" t="s">
        <v>172</v>
      </c>
      <c r="U1606" s="82" t="s">
        <v>21</v>
      </c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168</v>
      </c>
      <c r="O1607" s="82">
        <v>8</v>
      </c>
      <c r="P1607" s="85">
        <v>98634.14</v>
      </c>
      <c r="Q1607" s="83" t="s">
        <v>139</v>
      </c>
      <c r="R1607" s="83" t="s">
        <v>10</v>
      </c>
      <c r="S1607" s="83" t="s">
        <v>11</v>
      </c>
      <c r="T1607" s="82" t="s">
        <v>172</v>
      </c>
      <c r="U1607" s="82" t="s">
        <v>21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45.75" thickBot="1">
      <c r="N1609" s="3" t="s">
        <v>173</v>
      </c>
      <c r="O1609" s="196" t="s">
        <v>22</v>
      </c>
      <c r="P1609"/>
      <c r="Q1609"/>
      <c r="R1609"/>
      <c r="S1609"/>
      <c r="T1609"/>
      <c r="U1609"/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15.75" thickBot="1">
      <c r="N1610" s="3" t="s">
        <v>173</v>
      </c>
      <c r="O1610" s="87" t="s">
        <v>16</v>
      </c>
      <c r="P1610" s="87" t="s">
        <v>17</v>
      </c>
      <c r="Q1610" s="87" t="s">
        <v>3</v>
      </c>
      <c r="R1610" s="87" t="s">
        <v>4</v>
      </c>
      <c r="S1610" s="87" t="s">
        <v>5</v>
      </c>
      <c r="T1610" s="87" t="s">
        <v>18</v>
      </c>
      <c r="U1610" s="87" t="s">
        <v>19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14:55" ht="15.75" thickBot="1">
      <c r="N1611" s="3" t="s">
        <v>173</v>
      </c>
      <c r="O1611" s="77">
        <v>1</v>
      </c>
      <c r="P1611" s="80">
        <v>585406.03</v>
      </c>
      <c r="Q1611" s="78" t="s">
        <v>139</v>
      </c>
      <c r="R1611" s="78" t="s">
        <v>10</v>
      </c>
      <c r="S1611" s="78" t="s">
        <v>10</v>
      </c>
      <c r="T1611" s="77" t="s">
        <v>174</v>
      </c>
      <c r="U1611" s="77" t="s">
        <v>20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2</v>
      </c>
      <c r="P1612" s="85">
        <v>617252.12</v>
      </c>
      <c r="Q1612" s="83" t="s">
        <v>139</v>
      </c>
      <c r="R1612" s="83" t="s">
        <v>10</v>
      </c>
      <c r="S1612" s="83" t="s">
        <v>10</v>
      </c>
      <c r="T1612" s="82" t="s">
        <v>174</v>
      </c>
      <c r="U1612" s="82" t="s">
        <v>21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15.75" thickBot="1">
      <c r="N1613" s="3" t="s">
        <v>173</v>
      </c>
      <c r="O1613" s="82">
        <v>3</v>
      </c>
      <c r="P1613" s="85">
        <v>650830.63</v>
      </c>
      <c r="Q1613" s="83" t="s">
        <v>139</v>
      </c>
      <c r="R1613" s="83" t="s">
        <v>10</v>
      </c>
      <c r="S1613" s="83" t="s">
        <v>10</v>
      </c>
      <c r="T1613" s="82" t="s">
        <v>174</v>
      </c>
      <c r="U1613" s="82" t="s">
        <v>21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14:55" ht="15.75" thickBot="1">
      <c r="N1614" s="3" t="s">
        <v>173</v>
      </c>
      <c r="O1614" s="82">
        <v>4</v>
      </c>
      <c r="P1614" s="85">
        <v>686235.82</v>
      </c>
      <c r="Q1614" s="83" t="s">
        <v>139</v>
      </c>
      <c r="R1614" s="83" t="s">
        <v>10</v>
      </c>
      <c r="S1614" s="83" t="s">
        <v>10</v>
      </c>
      <c r="T1614" s="82" t="s">
        <v>174</v>
      </c>
      <c r="U1614" s="82" t="s">
        <v>21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5</v>
      </c>
      <c r="P1615" s="85">
        <v>723567.05</v>
      </c>
      <c r="Q1615" s="83" t="s">
        <v>139</v>
      </c>
      <c r="R1615" s="83" t="s">
        <v>10</v>
      </c>
      <c r="S1615" s="83" t="s">
        <v>10</v>
      </c>
      <c r="T1615" s="82" t="s">
        <v>174</v>
      </c>
      <c r="U1615" s="82" t="s">
        <v>21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15.75" thickBot="1">
      <c r="N1616" s="3" t="s">
        <v>173</v>
      </c>
      <c r="O1616" s="82">
        <v>6</v>
      </c>
      <c r="P1616" s="85">
        <v>762929.1</v>
      </c>
      <c r="Q1616" s="83" t="s">
        <v>139</v>
      </c>
      <c r="R1616" s="83" t="s">
        <v>10</v>
      </c>
      <c r="S1616" s="83" t="s">
        <v>10</v>
      </c>
      <c r="T1616" s="82" t="s">
        <v>174</v>
      </c>
      <c r="U1616" s="82" t="s">
        <v>21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14:55" ht="15.75" thickBot="1">
      <c r="N1617" s="3" t="s">
        <v>173</v>
      </c>
      <c r="O1617" s="82">
        <v>7</v>
      </c>
      <c r="P1617" s="85">
        <v>804432.44</v>
      </c>
      <c r="Q1617" s="83" t="s">
        <v>139</v>
      </c>
      <c r="R1617" s="83" t="s">
        <v>10</v>
      </c>
      <c r="S1617" s="83" t="s">
        <v>10</v>
      </c>
      <c r="T1617" s="82" t="s">
        <v>174</v>
      </c>
      <c r="U1617" s="82" t="s">
        <v>21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8</v>
      </c>
      <c r="P1618" s="85">
        <v>395215.28</v>
      </c>
      <c r="Q1618" s="83" t="s">
        <v>139</v>
      </c>
      <c r="R1618" s="83" t="s">
        <v>10</v>
      </c>
      <c r="S1618" s="83" t="s">
        <v>10</v>
      </c>
      <c r="T1618" s="82" t="s">
        <v>174</v>
      </c>
      <c r="U1618" s="82" t="s">
        <v>21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15.75" thickBot="1">
      <c r="N1619" s="3" t="s">
        <v>173</v>
      </c>
      <c r="O1619" s="82">
        <v>8</v>
      </c>
      <c r="P1619" s="85">
        <v>452978.28</v>
      </c>
      <c r="Q1619" s="83" t="s">
        <v>139</v>
      </c>
      <c r="R1619" s="83" t="s">
        <v>10</v>
      </c>
      <c r="S1619" s="83" t="s">
        <v>11</v>
      </c>
      <c r="T1619" s="82" t="s">
        <v>174</v>
      </c>
      <c r="U1619" s="82" t="s">
        <v>21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14:55"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45.75" thickBot="1">
      <c r="N1621" s="3" t="s">
        <v>175</v>
      </c>
      <c r="O1621" s="196" t="s">
        <v>22</v>
      </c>
      <c r="P1621"/>
      <c r="Q1621"/>
      <c r="R1621"/>
      <c r="S1621"/>
      <c r="T1621"/>
      <c r="U1621"/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15.75" thickBot="1">
      <c r="N1622" s="3" t="s">
        <v>175</v>
      </c>
      <c r="O1622" s="87" t="s">
        <v>16</v>
      </c>
      <c r="P1622" s="87" t="s">
        <v>17</v>
      </c>
      <c r="Q1622" s="87" t="s">
        <v>3</v>
      </c>
      <c r="R1622" s="87" t="s">
        <v>4</v>
      </c>
      <c r="S1622" s="87" t="s">
        <v>5</v>
      </c>
      <c r="T1622" s="87" t="s">
        <v>18</v>
      </c>
      <c r="U1622" s="87" t="s">
        <v>19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14:55" ht="15.75" thickBot="1">
      <c r="N1623" s="3" t="s">
        <v>175</v>
      </c>
      <c r="O1623" s="77">
        <v>1</v>
      </c>
      <c r="P1623" s="80">
        <v>252094.88</v>
      </c>
      <c r="Q1623" s="78" t="s">
        <v>139</v>
      </c>
      <c r="R1623" s="78" t="s">
        <v>10</v>
      </c>
      <c r="S1623" s="78" t="s">
        <v>10</v>
      </c>
      <c r="T1623" s="77" t="s">
        <v>176</v>
      </c>
      <c r="U1623" s="77" t="s">
        <v>20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175</v>
      </c>
      <c r="O1624" s="82">
        <v>2</v>
      </c>
      <c r="P1624" s="85">
        <v>265808.84000000003</v>
      </c>
      <c r="Q1624" s="83" t="s">
        <v>139</v>
      </c>
      <c r="R1624" s="83" t="s">
        <v>10</v>
      </c>
      <c r="S1624" s="83" t="s">
        <v>10</v>
      </c>
      <c r="T1624" s="82" t="s">
        <v>176</v>
      </c>
      <c r="U1624" s="82" t="s">
        <v>21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15.75" thickBot="1">
      <c r="N1625" s="3" t="s">
        <v>175</v>
      </c>
      <c r="O1625" s="82">
        <v>3</v>
      </c>
      <c r="P1625" s="85">
        <v>280268.84000000003</v>
      </c>
      <c r="Q1625" s="83" t="s">
        <v>139</v>
      </c>
      <c r="R1625" s="83" t="s">
        <v>10</v>
      </c>
      <c r="S1625" s="83" t="s">
        <v>10</v>
      </c>
      <c r="T1625" s="82" t="s">
        <v>176</v>
      </c>
      <c r="U1625" s="82" t="s">
        <v>21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14:55" ht="15.75" thickBot="1">
      <c r="N1626" s="3" t="s">
        <v>175</v>
      </c>
      <c r="O1626" s="82">
        <v>4</v>
      </c>
      <c r="P1626" s="85">
        <v>295515.46999999997</v>
      </c>
      <c r="Q1626" s="83" t="s">
        <v>139</v>
      </c>
      <c r="R1626" s="83" t="s">
        <v>10</v>
      </c>
      <c r="S1626" s="83" t="s">
        <v>10</v>
      </c>
      <c r="T1626" s="82" t="s">
        <v>176</v>
      </c>
      <c r="U1626" s="82" t="s">
        <v>21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175</v>
      </c>
      <c r="O1627" s="82">
        <v>5</v>
      </c>
      <c r="P1627" s="85">
        <v>311591.51</v>
      </c>
      <c r="Q1627" s="83" t="s">
        <v>139</v>
      </c>
      <c r="R1627" s="83" t="s">
        <v>10</v>
      </c>
      <c r="S1627" s="83" t="s">
        <v>10</v>
      </c>
      <c r="T1627" s="82" t="s">
        <v>176</v>
      </c>
      <c r="U1627" s="82" t="s">
        <v>21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15.75" thickBot="1">
      <c r="N1628" s="3" t="s">
        <v>175</v>
      </c>
      <c r="O1628" s="82">
        <v>6</v>
      </c>
      <c r="P1628" s="85">
        <v>328542.09000000003</v>
      </c>
      <c r="Q1628" s="83" t="s">
        <v>139</v>
      </c>
      <c r="R1628" s="83" t="s">
        <v>10</v>
      </c>
      <c r="S1628" s="83" t="s">
        <v>10</v>
      </c>
      <c r="T1628" s="82" t="s">
        <v>176</v>
      </c>
      <c r="U1628" s="82" t="s">
        <v>21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14:55" ht="15.75" thickBot="1">
      <c r="N1629" s="3" t="s">
        <v>175</v>
      </c>
      <c r="O1629" s="82">
        <v>7</v>
      </c>
      <c r="P1629" s="85">
        <v>346414.77</v>
      </c>
      <c r="Q1629" s="83" t="s">
        <v>139</v>
      </c>
      <c r="R1629" s="83" t="s">
        <v>10</v>
      </c>
      <c r="S1629" s="83" t="s">
        <v>10</v>
      </c>
      <c r="T1629" s="82" t="s">
        <v>176</v>
      </c>
      <c r="U1629" s="82" t="s">
        <v>21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175</v>
      </c>
      <c r="O1630" s="82">
        <v>8</v>
      </c>
      <c r="P1630" s="85">
        <v>215982.55</v>
      </c>
      <c r="Q1630" s="83" t="s">
        <v>139</v>
      </c>
      <c r="R1630" s="83" t="s">
        <v>10</v>
      </c>
      <c r="S1630" s="83" t="s">
        <v>10</v>
      </c>
      <c r="T1630" s="82" t="s">
        <v>176</v>
      </c>
      <c r="U1630" s="82" t="s">
        <v>21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15.75" thickBot="1">
      <c r="N1631" s="3" t="s">
        <v>175</v>
      </c>
      <c r="O1631" s="82">
        <v>8</v>
      </c>
      <c r="P1631" s="85">
        <v>149277.19</v>
      </c>
      <c r="Q1631" s="83" t="s">
        <v>139</v>
      </c>
      <c r="R1631" s="83" t="s">
        <v>10</v>
      </c>
      <c r="S1631" s="83" t="s">
        <v>11</v>
      </c>
      <c r="T1631" s="82" t="s">
        <v>176</v>
      </c>
      <c r="U1631" s="82" t="s">
        <v>21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14:55"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45.75" thickBot="1">
      <c r="N1633" s="3" t="s">
        <v>177</v>
      </c>
      <c r="O1633" s="206" t="s">
        <v>22</v>
      </c>
      <c r="P1633"/>
      <c r="Q1633"/>
      <c r="R1633"/>
      <c r="S1633"/>
      <c r="T1633"/>
      <c r="U1633"/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15.75" thickBot="1">
      <c r="N1634" s="3" t="s">
        <v>177</v>
      </c>
      <c r="O1634" s="87" t="s">
        <v>16</v>
      </c>
      <c r="P1634" s="87" t="s">
        <v>17</v>
      </c>
      <c r="Q1634" s="87" t="s">
        <v>3</v>
      </c>
      <c r="R1634" s="87" t="s">
        <v>4</v>
      </c>
      <c r="S1634" s="87" t="s">
        <v>5</v>
      </c>
      <c r="T1634" s="87" t="s">
        <v>18</v>
      </c>
      <c r="U1634" s="87" t="s">
        <v>19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14:55" ht="15.75" thickBot="1">
      <c r="N1635" s="3" t="s">
        <v>177</v>
      </c>
      <c r="O1635" s="77">
        <v>1</v>
      </c>
      <c r="P1635" s="80">
        <v>204531.15</v>
      </c>
      <c r="Q1635" s="78" t="s">
        <v>139</v>
      </c>
      <c r="R1635" s="78" t="s">
        <v>10</v>
      </c>
      <c r="S1635" s="78" t="s">
        <v>10</v>
      </c>
      <c r="T1635" s="77" t="s">
        <v>178</v>
      </c>
      <c r="U1635" s="77" t="s">
        <v>20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177</v>
      </c>
      <c r="O1636" s="82">
        <v>2</v>
      </c>
      <c r="P1636" s="85">
        <v>215391.76</v>
      </c>
      <c r="Q1636" s="83" t="s">
        <v>139</v>
      </c>
      <c r="R1636" s="83" t="s">
        <v>10</v>
      </c>
      <c r="S1636" s="83" t="s">
        <v>10</v>
      </c>
      <c r="T1636" s="82" t="s">
        <v>178</v>
      </c>
      <c r="U1636" s="82" t="s">
        <v>21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15.75" thickBot="1">
      <c r="N1637" s="3" t="s">
        <v>177</v>
      </c>
      <c r="O1637" s="82">
        <v>3</v>
      </c>
      <c r="P1637" s="85">
        <v>226829.06</v>
      </c>
      <c r="Q1637" s="83" t="s">
        <v>139</v>
      </c>
      <c r="R1637" s="83" t="s">
        <v>10</v>
      </c>
      <c r="S1637" s="83" t="s">
        <v>10</v>
      </c>
      <c r="T1637" s="82" t="s">
        <v>178</v>
      </c>
      <c r="U1637" s="82" t="s">
        <v>21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14:55" ht="15.75" thickBot="1">
      <c r="N1638" s="3" t="s">
        <v>177</v>
      </c>
      <c r="O1638" s="82">
        <v>4</v>
      </c>
      <c r="P1638" s="85">
        <v>238873.68</v>
      </c>
      <c r="Q1638" s="83" t="s">
        <v>139</v>
      </c>
      <c r="R1638" s="83" t="s">
        <v>10</v>
      </c>
      <c r="S1638" s="83" t="s">
        <v>10</v>
      </c>
      <c r="T1638" s="82" t="s">
        <v>178</v>
      </c>
      <c r="U1638" s="82" t="s">
        <v>21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177</v>
      </c>
      <c r="O1639" s="82">
        <v>5</v>
      </c>
      <c r="P1639" s="85">
        <v>251557.87</v>
      </c>
      <c r="Q1639" s="83" t="s">
        <v>139</v>
      </c>
      <c r="R1639" s="83" t="s">
        <v>10</v>
      </c>
      <c r="S1639" s="83" t="s">
        <v>10</v>
      </c>
      <c r="T1639" s="82" t="s">
        <v>178</v>
      </c>
      <c r="U1639" s="82" t="s">
        <v>21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15.75" thickBot="1">
      <c r="N1640" s="3" t="s">
        <v>177</v>
      </c>
      <c r="O1640" s="82">
        <v>6</v>
      </c>
      <c r="P1640" s="85">
        <v>264915.59999999998</v>
      </c>
      <c r="Q1640" s="83" t="s">
        <v>139</v>
      </c>
      <c r="R1640" s="83" t="s">
        <v>10</v>
      </c>
      <c r="S1640" s="83" t="s">
        <v>10</v>
      </c>
      <c r="T1640" s="82" t="s">
        <v>178</v>
      </c>
      <c r="U1640" s="82" t="s">
        <v>21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14:55" ht="15.75" thickBot="1">
      <c r="N1641" s="3" t="s">
        <v>177</v>
      </c>
      <c r="O1641" s="82">
        <v>7</v>
      </c>
      <c r="P1641" s="85">
        <v>278982.62</v>
      </c>
      <c r="Q1641" s="83" t="s">
        <v>139</v>
      </c>
      <c r="R1641" s="83" t="s">
        <v>10</v>
      </c>
      <c r="S1641" s="83" t="s">
        <v>10</v>
      </c>
      <c r="T1641" s="82" t="s">
        <v>178</v>
      </c>
      <c r="U1641" s="82" t="s">
        <v>21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177</v>
      </c>
      <c r="O1642" s="82">
        <v>8</v>
      </c>
      <c r="P1642" s="85">
        <v>270726.18</v>
      </c>
      <c r="Q1642" s="83" t="s">
        <v>139</v>
      </c>
      <c r="R1642" s="83" t="s">
        <v>10</v>
      </c>
      <c r="S1642" s="83" t="s">
        <v>10</v>
      </c>
      <c r="T1642" s="82" t="s">
        <v>178</v>
      </c>
      <c r="U1642" s="82" t="s">
        <v>21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15.75" thickBot="1">
      <c r="N1643" s="3" t="s">
        <v>177</v>
      </c>
      <c r="O1643" s="82">
        <v>8</v>
      </c>
      <c r="P1643" s="85">
        <v>23070.37</v>
      </c>
      <c r="Q1643" s="83" t="s">
        <v>139</v>
      </c>
      <c r="R1643" s="83" t="s">
        <v>10</v>
      </c>
      <c r="S1643" s="83" t="s">
        <v>11</v>
      </c>
      <c r="T1643" s="82" t="s">
        <v>178</v>
      </c>
      <c r="U1643" s="82" t="s">
        <v>21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14:55"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14:55"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29:55"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29:55"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29:55"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29:55"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29:55"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29:55"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29:55"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29:55"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29:55"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29:55"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29:55"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29:55"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29:55"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29:55"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29:55"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29:55"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29:55"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29:55"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29:55"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29:55"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29:55"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29:55"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29:55"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29:55"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29:55"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29:55"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29:55"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29:55"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29:55"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29:55"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29:55"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29:55"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29:55"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29:55"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29:55"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29:55"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29:55"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29:55"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29:55"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29:55"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29:55"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29:55"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29:55"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29:55"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29:55"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29:55"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29:55"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29:55"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29:55"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/>
      </c>
      <c r="AU1697" s="11" t="str">
        <f t="shared" si="591"/>
        <v/>
      </c>
      <c r="AV1697" s="11" t="str">
        <f t="shared" si="592"/>
        <v/>
      </c>
      <c r="AW1697" s="11" t="str">
        <f t="shared" si="593"/>
        <v/>
      </c>
      <c r="AX1697" s="11" t="str">
        <f t="shared" si="594"/>
        <v/>
      </c>
      <c r="AY1697" s="11" t="str">
        <f t="shared" si="575"/>
        <v/>
      </c>
      <c r="AZ1697" s="11" t="str">
        <f t="shared" si="595"/>
        <v/>
      </c>
      <c r="BA1697" s="11" t="str">
        <f t="shared" si="577"/>
        <v xml:space="preserve"> </v>
      </c>
      <c r="BB1697" s="11" t="str">
        <f>IFERROR(IF(AW1697="","",VLOOKUP(AW1697,SUSS!R:S,2,FALSE)),AY1697*SUSS!$M$2)</f>
        <v/>
      </c>
      <c r="BC1697" s="11" t="str">
        <f t="shared" si="576"/>
        <v/>
      </c>
    </row>
    <row r="1698" spans="29:55"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29:55"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29:55"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29:55"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29:55"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29:55"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29:55"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29:55"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29:55"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29:55"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29:55"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29:55"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29:55"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29:55"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29:55"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/>
      </c>
      <c r="AU1712" s="11" t="str">
        <f t="shared" si="591"/>
        <v/>
      </c>
      <c r="AV1712" s="11" t="str">
        <f t="shared" si="592"/>
        <v/>
      </c>
      <c r="AW1712" s="11" t="str">
        <f t="shared" si="593"/>
        <v/>
      </c>
      <c r="AX1712" s="11" t="str">
        <f t="shared" si="594"/>
        <v/>
      </c>
      <c r="AY1712" s="11" t="str">
        <f t="shared" si="575"/>
        <v/>
      </c>
      <c r="AZ1712" s="11" t="str">
        <f t="shared" si="595"/>
        <v/>
      </c>
      <c r="BA1712" s="11" t="str">
        <f t="shared" si="577"/>
        <v xml:space="preserve"> </v>
      </c>
      <c r="BB1712" s="11" t="str">
        <f>IFERROR(IF(AW1712="","",VLOOKUP(AW1712,SUSS!R:S,2,FALSE)),AY1712*SUSS!$M$2)</f>
        <v/>
      </c>
      <c r="BC1712" s="11" t="str">
        <f t="shared" si="576"/>
        <v/>
      </c>
    </row>
    <row r="1713" spans="29:55"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29:55"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29:55"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29:55"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29:55"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29:55"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29:55"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29:55"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29:55"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29:55"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29:55"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29:55"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29:55"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29:55"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29:55"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29:55"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/>
      </c>
      <c r="AU1728" s="11" t="str">
        <f t="shared" si="591"/>
        <v/>
      </c>
      <c r="AV1728" s="11" t="str">
        <f t="shared" si="592"/>
        <v/>
      </c>
      <c r="AW1728" s="11" t="str">
        <f t="shared" si="593"/>
        <v/>
      </c>
      <c r="AX1728" s="11" t="str">
        <f t="shared" si="594"/>
        <v/>
      </c>
      <c r="AY1728" s="11" t="str">
        <f t="shared" si="575"/>
        <v/>
      </c>
      <c r="AZ1728" s="11" t="str">
        <f t="shared" si="595"/>
        <v/>
      </c>
      <c r="BA1728" s="11" t="str">
        <f t="shared" si="577"/>
        <v xml:space="preserve"> </v>
      </c>
      <c r="BB1728" s="11" t="str">
        <f>IFERROR(IF(AW1728="","",VLOOKUP(AW1728,SUSS!R:S,2,FALSE)),AY1728*SUSS!$M$2)</f>
        <v/>
      </c>
      <c r="BC1728" s="11" t="str">
        <f t="shared" si="576"/>
        <v/>
      </c>
    </row>
    <row r="1729" spans="29:55"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29:55"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29:55"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29:55"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29:55"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29:55"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29:55"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29:55"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29:55"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/>
      </c>
      <c r="AU1737" s="11" t="str">
        <f t="shared" si="591"/>
        <v/>
      </c>
      <c r="AV1737" s="11" t="str">
        <f t="shared" si="592"/>
        <v/>
      </c>
      <c r="AW1737" s="11" t="str">
        <f t="shared" si="593"/>
        <v/>
      </c>
      <c r="AX1737" s="11" t="str">
        <f t="shared" si="594"/>
        <v/>
      </c>
      <c r="AY1737" s="11" t="str">
        <f t="shared" si="596"/>
        <v/>
      </c>
      <c r="AZ1737" s="11" t="str">
        <f t="shared" si="595"/>
        <v/>
      </c>
      <c r="BA1737" s="11" t="str">
        <f t="shared" si="598"/>
        <v xml:space="preserve"> </v>
      </c>
      <c r="BB1737" s="11" t="str">
        <f>IFERROR(IF(AW1737="","",VLOOKUP(AW1737,SUSS!R:S,2,FALSE)),AY1737*SUSS!$M$2)</f>
        <v/>
      </c>
      <c r="BC1737" s="11" t="str">
        <f t="shared" si="597"/>
        <v/>
      </c>
    </row>
    <row r="1738" spans="29:55"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29:55"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29:55"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29:55"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29:55"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29:55"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29:55"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29:55"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29:55"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29:55"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29:55"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29:55"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29:55"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29:55"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29:55"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/>
      </c>
      <c r="AU1752" s="11" t="str">
        <f t="shared" si="591"/>
        <v/>
      </c>
      <c r="AV1752" s="11" t="str">
        <f t="shared" si="592"/>
        <v/>
      </c>
      <c r="AW1752" s="11" t="str">
        <f t="shared" si="593"/>
        <v/>
      </c>
      <c r="AX1752" s="11" t="str">
        <f t="shared" si="594"/>
        <v/>
      </c>
      <c r="AY1752" s="11" t="str">
        <f t="shared" si="596"/>
        <v/>
      </c>
      <c r="AZ1752" s="11" t="str">
        <f t="shared" si="595"/>
        <v/>
      </c>
      <c r="BA1752" s="11" t="str">
        <f t="shared" si="598"/>
        <v xml:space="preserve"> </v>
      </c>
      <c r="BB1752" s="11" t="str">
        <f>IFERROR(IF(AW1752="","",VLOOKUP(AW1752,SUSS!R:S,2,FALSE)),AY1752*SUSS!$M$2)</f>
        <v/>
      </c>
      <c r="BC1752" s="11" t="str">
        <f t="shared" si="597"/>
        <v/>
      </c>
    </row>
    <row r="1753" spans="29:55"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29:55"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29:55"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29:55"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29:55"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29:55"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29:55"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29:55"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29:55"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/>
      </c>
      <c r="AU1761" s="11" t="str">
        <f t="shared" si="612"/>
        <v/>
      </c>
      <c r="AV1761" s="11" t="str">
        <f t="shared" si="613"/>
        <v/>
      </c>
      <c r="AW1761" s="11" t="str">
        <f t="shared" si="614"/>
        <v/>
      </c>
      <c r="AX1761" s="11" t="str">
        <f t="shared" si="615"/>
        <v/>
      </c>
      <c r="AY1761" s="11" t="str">
        <f t="shared" si="596"/>
        <v/>
      </c>
      <c r="AZ1761" s="11" t="str">
        <f t="shared" si="616"/>
        <v/>
      </c>
      <c r="BA1761" s="11" t="str">
        <f t="shared" si="598"/>
        <v xml:space="preserve"> </v>
      </c>
      <c r="BB1761" s="11" t="str">
        <f>IFERROR(IF(AW1761="","",VLOOKUP(AW1761,SUSS!R:S,2,FALSE)),AY1761*SUSS!$M$2)</f>
        <v/>
      </c>
      <c r="BC1761" s="11" t="str">
        <f t="shared" si="597"/>
        <v/>
      </c>
    </row>
    <row r="1762" spans="29:55"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29:55"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29:55"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29:55"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29:55"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29:55"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29:55"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29:55"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29:55"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/>
      </c>
      <c r="AU1770" s="11" t="str">
        <f t="shared" si="612"/>
        <v/>
      </c>
      <c r="AV1770" s="11" t="str">
        <f t="shared" si="613"/>
        <v/>
      </c>
      <c r="AW1770" s="11" t="str">
        <f t="shared" si="614"/>
        <v/>
      </c>
      <c r="AX1770" s="11" t="str">
        <f t="shared" si="615"/>
        <v/>
      </c>
      <c r="AY1770" s="11" t="str">
        <f t="shared" si="596"/>
        <v/>
      </c>
      <c r="AZ1770" s="11" t="str">
        <f t="shared" si="616"/>
        <v/>
      </c>
      <c r="BA1770" s="11" t="str">
        <f t="shared" si="598"/>
        <v xml:space="preserve"> </v>
      </c>
      <c r="BB1770" s="11" t="str">
        <f>IFERROR(IF(AW1770="","",VLOOKUP(AW1770,SUSS!R:S,2,FALSE)),AY1770*SUSS!$M$2)</f>
        <v/>
      </c>
      <c r="BC1770" s="11" t="str">
        <f t="shared" si="597"/>
        <v/>
      </c>
    </row>
    <row r="1771" spans="29:55"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29:55"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29:55"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29:55"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29:55"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29:55"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29:55"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29:55"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29:55"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/>
      </c>
      <c r="AU1779" s="11" t="str">
        <f t="shared" si="612"/>
        <v/>
      </c>
      <c r="AV1779" s="11" t="str">
        <f t="shared" si="613"/>
        <v/>
      </c>
      <c r="AW1779" s="11" t="str">
        <f t="shared" si="614"/>
        <v/>
      </c>
      <c r="AX1779" s="11" t="str">
        <f t="shared" si="615"/>
        <v/>
      </c>
      <c r="AY1779" s="11" t="str">
        <f t="shared" si="596"/>
        <v/>
      </c>
      <c r="AZ1779" s="11" t="str">
        <f t="shared" si="616"/>
        <v/>
      </c>
      <c r="BA1779" s="11" t="str">
        <f t="shared" si="598"/>
        <v xml:space="preserve"> </v>
      </c>
      <c r="BB1779" s="11" t="str">
        <f>IFERROR(IF(AW1779="","",VLOOKUP(AW1779,SUSS!R:S,2,FALSE)),AY1779*SUSS!$M$2)</f>
        <v/>
      </c>
      <c r="BC1779" s="11" t="str">
        <f t="shared" si="597"/>
        <v/>
      </c>
    </row>
    <row r="1780" spans="29:55"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29:55"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29:55"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29:55"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29:55"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29:55"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29:55"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29:55"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29:55"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29:55"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29:55"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29:55"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29:55"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29:55"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29:55"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29:55"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29:55"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29:55"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/>
      </c>
      <c r="AU1797" s="11" t="str">
        <f t="shared" si="612"/>
        <v/>
      </c>
      <c r="AV1797" s="11" t="str">
        <f t="shared" si="613"/>
        <v/>
      </c>
      <c r="AW1797" s="11" t="str">
        <f t="shared" si="614"/>
        <v/>
      </c>
      <c r="AX1797" s="11" t="str">
        <f t="shared" si="615"/>
        <v/>
      </c>
      <c r="AY1797" s="11" t="str">
        <f t="shared" si="617"/>
        <v/>
      </c>
      <c r="AZ1797" s="11" t="str">
        <f t="shared" si="616"/>
        <v/>
      </c>
      <c r="BA1797" s="11" t="str">
        <f t="shared" si="598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18">IFERROR(IF(BB1797&lt;&gt;"",AZ1797*BB1797,""),"VER")</f>
        <v/>
      </c>
    </row>
    <row r="1798" spans="29:55"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29:55"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29:55"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29:55"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29:55"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29:55"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29:55"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29:55"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29:55"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29:55"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29:55"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29:55"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/>
      </c>
      <c r="AU1809" s="11" t="str">
        <f t="shared" si="612"/>
        <v/>
      </c>
      <c r="AV1809" s="11" t="str">
        <f t="shared" si="613"/>
        <v/>
      </c>
      <c r="AW1809" s="11" t="str">
        <f t="shared" si="614"/>
        <v/>
      </c>
      <c r="AX1809" s="11" t="str">
        <f t="shared" si="615"/>
        <v/>
      </c>
      <c r="AY1809" s="11" t="str">
        <f t="shared" si="617"/>
        <v/>
      </c>
      <c r="AZ1809" s="11" t="str">
        <f t="shared" si="616"/>
        <v/>
      </c>
      <c r="BA1809" s="11" t="str">
        <f t="shared" si="619"/>
        <v xml:space="preserve"> </v>
      </c>
      <c r="BB1809" s="11" t="str">
        <f>IFERROR(IF(AW1809="","",VLOOKUP(AW1809,SUSS!R:S,2,FALSE)),AY1809*SUSS!$M$2)</f>
        <v/>
      </c>
      <c r="BC1809" s="11" t="str">
        <f t="shared" si="618"/>
        <v/>
      </c>
    </row>
    <row r="1810" spans="29:55"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29:55"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29:55"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29:55"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29:55"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29:55"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29:55"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29:55"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29:55"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29:55"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29:55"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29:55"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29:55"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29:55"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29:55"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29:55"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29:55"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29:55"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29:55"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/>
      </c>
      <c r="AU1828" s="11" t="str">
        <f t="shared" si="633"/>
        <v/>
      </c>
      <c r="AV1828" s="11" t="str">
        <f t="shared" si="634"/>
        <v/>
      </c>
      <c r="AW1828" s="11" t="str">
        <f t="shared" si="635"/>
        <v/>
      </c>
      <c r="AX1828" s="11" t="str">
        <f t="shared" si="636"/>
        <v/>
      </c>
      <c r="AY1828" s="11" t="str">
        <f t="shared" si="617"/>
        <v/>
      </c>
      <c r="AZ1828" s="11" t="str">
        <f t="shared" si="637"/>
        <v/>
      </c>
      <c r="BA1828" s="11" t="str">
        <f t="shared" si="619"/>
        <v xml:space="preserve"> </v>
      </c>
      <c r="BB1828" s="11" t="str">
        <f>IFERROR(IF(AW1828="","",VLOOKUP(AW1828,SUSS!R:S,2,FALSE)),AY1828*SUSS!$M$2)</f>
        <v/>
      </c>
      <c r="BC1828" s="11" t="str">
        <f t="shared" si="618"/>
        <v/>
      </c>
    </row>
    <row r="1829" spans="29:55"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29:55"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29:55"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29:55"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29:55"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29:55"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/>
      </c>
      <c r="AU1834" s="11" t="str">
        <f t="shared" si="633"/>
        <v/>
      </c>
      <c r="AV1834" s="11" t="str">
        <f t="shared" si="634"/>
        <v/>
      </c>
      <c r="AW1834" s="11" t="str">
        <f t="shared" si="635"/>
        <v/>
      </c>
      <c r="AX1834" s="11" t="str">
        <f t="shared" si="636"/>
        <v/>
      </c>
      <c r="AY1834" s="11" t="str">
        <f t="shared" si="617"/>
        <v/>
      </c>
      <c r="AZ1834" s="11" t="str">
        <f t="shared" si="637"/>
        <v/>
      </c>
      <c r="BA1834" s="11" t="str">
        <f t="shared" si="619"/>
        <v xml:space="preserve"> </v>
      </c>
      <c r="BB1834" s="11" t="str">
        <f>IFERROR(IF(AW1834="","",VLOOKUP(AW1834,SUSS!R:S,2,FALSE)),AY1834*SUSS!$M$2)</f>
        <v/>
      </c>
      <c r="BC1834" s="11" t="str">
        <f t="shared" si="618"/>
        <v/>
      </c>
    </row>
    <row r="1835" spans="29:55"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29:55"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29:55"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29:55"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29:55"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29:55"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29:55"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29:55"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29:55"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/>
      </c>
      <c r="AU1843" s="11" t="str">
        <f t="shared" si="633"/>
        <v/>
      </c>
      <c r="AV1843" s="11" t="str">
        <f t="shared" si="634"/>
        <v/>
      </c>
      <c r="AW1843" s="11" t="str">
        <f t="shared" si="635"/>
        <v/>
      </c>
      <c r="AX1843" s="11" t="str">
        <f t="shared" si="636"/>
        <v/>
      </c>
      <c r="AY1843" s="11" t="str">
        <f t="shared" si="617"/>
        <v/>
      </c>
      <c r="AZ1843" s="11" t="str">
        <f t="shared" si="637"/>
        <v/>
      </c>
      <c r="BA1843" s="11" t="str">
        <f t="shared" si="619"/>
        <v xml:space="preserve"> </v>
      </c>
      <c r="BB1843" s="11" t="str">
        <f>IFERROR(IF(AW1843="","",VLOOKUP(AW1843,SUSS!R:S,2,FALSE)),AY1843*SUSS!$M$2)</f>
        <v/>
      </c>
      <c r="BC1843" s="11" t="str">
        <f t="shared" si="618"/>
        <v/>
      </c>
    </row>
    <row r="1844" spans="29:55"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29:55"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29:55"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29:55"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29:55"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29:55"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29:55"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29:55"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29:55"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/>
      </c>
      <c r="AU1852" s="11" t="str">
        <f t="shared" si="633"/>
        <v/>
      </c>
      <c r="AV1852" s="11" t="str">
        <f t="shared" si="634"/>
        <v/>
      </c>
      <c r="AW1852" s="11" t="str">
        <f t="shared" si="635"/>
        <v/>
      </c>
      <c r="AX1852" s="11" t="str">
        <f t="shared" si="636"/>
        <v/>
      </c>
      <c r="AY1852" s="11" t="str">
        <f t="shared" si="617"/>
        <v/>
      </c>
      <c r="AZ1852" s="11" t="str">
        <f t="shared" si="637"/>
        <v/>
      </c>
      <c r="BA1852" s="11" t="str">
        <f t="shared" si="619"/>
        <v xml:space="preserve"> </v>
      </c>
      <c r="BB1852" s="11" t="str">
        <f>IFERROR(IF(AW1852="","",VLOOKUP(AW1852,SUSS!R:S,2,FALSE)),AY1852*SUSS!$M$2)</f>
        <v/>
      </c>
      <c r="BC1852" s="11" t="str">
        <f t="shared" si="618"/>
        <v/>
      </c>
    </row>
    <row r="1853" spans="29:55"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29:55"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29:55"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29:55"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29:55"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29:55"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29:55"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29:55"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29:55"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29:55"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29:55"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29:55"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/>
      </c>
      <c r="AU1864" s="11" t="str">
        <f t="shared" si="633"/>
        <v/>
      </c>
      <c r="AV1864" s="11" t="str">
        <f t="shared" si="634"/>
        <v/>
      </c>
      <c r="AW1864" s="11" t="str">
        <f t="shared" si="635"/>
        <v/>
      </c>
      <c r="AX1864" s="11" t="str">
        <f t="shared" si="636"/>
        <v/>
      </c>
      <c r="AY1864" s="11" t="str">
        <f t="shared" si="638"/>
        <v/>
      </c>
      <c r="AZ1864" s="11" t="str">
        <f t="shared" si="637"/>
        <v/>
      </c>
      <c r="BA1864" s="11" t="str">
        <f t="shared" ref="BA1864:BA1927" si="640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39"/>
        <v/>
      </c>
    </row>
    <row r="1865" spans="29:55"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29:55"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29:55"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29:55"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29:55"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29:55"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29:55"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29:55"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29:55"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29:55"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29:55"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29:55"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/>
      </c>
      <c r="AU1876" s="11" t="str">
        <f t="shared" si="633"/>
        <v/>
      </c>
      <c r="AV1876" s="11" t="str">
        <f t="shared" si="634"/>
        <v/>
      </c>
      <c r="AW1876" s="11" t="str">
        <f t="shared" si="635"/>
        <v/>
      </c>
      <c r="AX1876" s="11" t="str">
        <f t="shared" si="636"/>
        <v/>
      </c>
      <c r="AY1876" s="11" t="str">
        <f t="shared" si="638"/>
        <v/>
      </c>
      <c r="AZ1876" s="11" t="str">
        <f t="shared" si="637"/>
        <v/>
      </c>
      <c r="BA1876" s="11" t="str">
        <f t="shared" si="640"/>
        <v xml:space="preserve"> </v>
      </c>
      <c r="BB1876" s="11" t="str">
        <f>IFERROR(IF(AW1876="","",VLOOKUP(AW1876,SUSS!R:S,2,FALSE)),AY1876*SUSS!$M$2)</f>
        <v/>
      </c>
      <c r="BC1876" s="11" t="str">
        <f t="shared" si="639"/>
        <v/>
      </c>
    </row>
    <row r="1877" spans="29:55"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29:55"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29:55"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29:55"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29:55"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29:55"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29:55"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29:55"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29:55"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/>
      </c>
      <c r="AU1885" s="11" t="str">
        <f t="shared" si="633"/>
        <v/>
      </c>
      <c r="AV1885" s="11" t="str">
        <f t="shared" si="634"/>
        <v/>
      </c>
      <c r="AW1885" s="11" t="str">
        <f t="shared" si="635"/>
        <v/>
      </c>
      <c r="AX1885" s="11" t="str">
        <f t="shared" si="636"/>
        <v/>
      </c>
      <c r="AY1885" s="11" t="str">
        <f t="shared" si="638"/>
        <v/>
      </c>
      <c r="AZ1885" s="11" t="str">
        <f t="shared" si="637"/>
        <v/>
      </c>
      <c r="BA1885" s="11" t="str">
        <f t="shared" si="640"/>
        <v xml:space="preserve"> </v>
      </c>
      <c r="BB1885" s="11" t="str">
        <f>IFERROR(IF(AW1885="","",VLOOKUP(AW1885,SUSS!R:S,2,FALSE)),AY1885*SUSS!$M$2)</f>
        <v/>
      </c>
      <c r="BC1885" s="11" t="str">
        <f t="shared" si="639"/>
        <v/>
      </c>
    </row>
    <row r="1886" spans="29:55"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29:55"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29:55"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29:55"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29:55"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29:55"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29:55"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29:55"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29:55"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/>
      </c>
      <c r="AU1894" s="11" t="str">
        <f t="shared" si="654"/>
        <v/>
      </c>
      <c r="AV1894" s="11" t="str">
        <f t="shared" si="655"/>
        <v/>
      </c>
      <c r="AW1894" s="11" t="str">
        <f t="shared" si="656"/>
        <v/>
      </c>
      <c r="AX1894" s="11" t="str">
        <f t="shared" si="657"/>
        <v/>
      </c>
      <c r="AY1894" s="11" t="str">
        <f t="shared" si="638"/>
        <v/>
      </c>
      <c r="AZ1894" s="11" t="str">
        <f t="shared" si="658"/>
        <v/>
      </c>
      <c r="BA1894" s="11" t="str">
        <f t="shared" si="640"/>
        <v xml:space="preserve"> </v>
      </c>
      <c r="BB1894" s="11" t="str">
        <f>IFERROR(IF(AW1894="","",VLOOKUP(AW1894,SUSS!R:S,2,FALSE)),AY1894*SUSS!$M$2)</f>
        <v/>
      </c>
      <c r="BC1894" s="11" t="str">
        <f t="shared" si="639"/>
        <v/>
      </c>
    </row>
    <row r="1895" spans="29:55"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29:55"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29:55"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29:55"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29:55"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29:55"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29:55"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29:55"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29:55"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/>
      </c>
      <c r="AU1903" s="11" t="str">
        <f t="shared" si="654"/>
        <v/>
      </c>
      <c r="AV1903" s="11" t="str">
        <f t="shared" si="655"/>
        <v/>
      </c>
      <c r="AW1903" s="11" t="str">
        <f t="shared" si="656"/>
        <v/>
      </c>
      <c r="AX1903" s="11" t="str">
        <f t="shared" si="657"/>
        <v/>
      </c>
      <c r="AY1903" s="11" t="str">
        <f t="shared" si="638"/>
        <v/>
      </c>
      <c r="AZ1903" s="11" t="str">
        <f t="shared" si="658"/>
        <v/>
      </c>
      <c r="BA1903" s="11" t="str">
        <f t="shared" si="640"/>
        <v xml:space="preserve"> </v>
      </c>
      <c r="BB1903" s="11" t="str">
        <f>IFERROR(IF(AW1903="","",VLOOKUP(AW1903,SUSS!R:S,2,FALSE)),AY1903*SUSS!$M$2)</f>
        <v/>
      </c>
      <c r="BC1903" s="11" t="str">
        <f t="shared" si="639"/>
        <v/>
      </c>
    </row>
    <row r="1904" spans="29:55"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29:55"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29:55"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29:55"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29:55"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29:55"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29:55"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29:55"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29:55"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29:55"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29:55"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29:55"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29:55"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29:55"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29:55"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29:55"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29:55"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29:55"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29:55"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29:55"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29:55"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/>
      </c>
      <c r="AU1924" s="11" t="str">
        <f t="shared" si="654"/>
        <v/>
      </c>
      <c r="AV1924" s="11" t="str">
        <f t="shared" si="655"/>
        <v/>
      </c>
      <c r="AW1924" s="11" t="str">
        <f t="shared" si="656"/>
        <v/>
      </c>
      <c r="AX1924" s="11" t="str">
        <f t="shared" si="657"/>
        <v/>
      </c>
      <c r="AY1924" s="11" t="str">
        <f t="shared" ref="AY1924:AY1987" si="659">VLOOKUP(AX1924,AO:AP,2,FALSE)</f>
        <v/>
      </c>
      <c r="AZ1924" s="11" t="str">
        <f t="shared" si="658"/>
        <v/>
      </c>
      <c r="BA1924" s="11" t="str">
        <f t="shared" si="640"/>
        <v xml:space="preserve"> </v>
      </c>
      <c r="BB1924" s="11" t="str">
        <f>IFERROR(IF(AW1924="","",VLOOKUP(AW1924,SUSS!R:S,2,FALSE)),AY1924*SUSS!$M$2)</f>
        <v/>
      </c>
      <c r="BC1924" s="11" t="str">
        <f t="shared" si="639"/>
        <v/>
      </c>
    </row>
    <row r="1925" spans="29:55"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29:55"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29:55"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29:55"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29:55"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29:55"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29:55"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29:55"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29:55"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29:55"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29:55"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29:55"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29:55"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29:55"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29:55"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29:55"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/>
      </c>
      <c r="AU1940" s="11" t="str">
        <f t="shared" si="654"/>
        <v/>
      </c>
      <c r="AV1940" s="11" t="str">
        <f t="shared" si="655"/>
        <v/>
      </c>
      <c r="AW1940" s="11" t="str">
        <f t="shared" si="656"/>
        <v/>
      </c>
      <c r="AX1940" s="11" t="str">
        <f t="shared" si="657"/>
        <v/>
      </c>
      <c r="AY1940" s="11" t="str">
        <f t="shared" si="659"/>
        <v/>
      </c>
      <c r="AZ1940" s="11" t="str">
        <f t="shared" si="658"/>
        <v/>
      </c>
      <c r="BA1940" s="11" t="str">
        <f t="shared" si="661"/>
        <v xml:space="preserve"> </v>
      </c>
      <c r="BB1940" s="11" t="str">
        <f>IFERROR(IF(AW1940="","",VLOOKUP(AW1940,SUSS!R:S,2,FALSE)),AY1940*SUSS!$M$2)</f>
        <v/>
      </c>
      <c r="BC1940" s="11" t="str">
        <f t="shared" si="660"/>
        <v/>
      </c>
    </row>
    <row r="1941" spans="29:55"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29:55"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29:55"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29:55"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29:55"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29:55"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29:55"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29:55"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29:55"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/>
      </c>
      <c r="AU1949" s="11" t="str">
        <f t="shared" si="654"/>
        <v/>
      </c>
      <c r="AV1949" s="11" t="str">
        <f t="shared" si="655"/>
        <v/>
      </c>
      <c r="AW1949" s="11" t="str">
        <f t="shared" si="656"/>
        <v/>
      </c>
      <c r="AX1949" s="11" t="str">
        <f t="shared" si="657"/>
        <v/>
      </c>
      <c r="AY1949" s="11" t="str">
        <f t="shared" si="659"/>
        <v/>
      </c>
      <c r="AZ1949" s="11" t="str">
        <f t="shared" si="658"/>
        <v/>
      </c>
      <c r="BA1949" s="11" t="str">
        <f t="shared" si="661"/>
        <v xml:space="preserve"> </v>
      </c>
      <c r="BB1949" s="11" t="str">
        <f>IFERROR(IF(AW1949="","",VLOOKUP(AW1949,SUSS!R:S,2,FALSE)),AY1949*SUSS!$M$2)</f>
        <v/>
      </c>
      <c r="BC1949" s="11" t="str">
        <f t="shared" si="660"/>
        <v/>
      </c>
    </row>
    <row r="1950" spans="29:55"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29:55"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29:55"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29:55"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29:55"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29:55"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29:55"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29:55"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29:55"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29:55"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29:55"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29:55"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/>
      </c>
      <c r="AU1961" s="11" t="str">
        <f t="shared" si="675"/>
        <v/>
      </c>
      <c r="AV1961" s="11" t="str">
        <f t="shared" si="676"/>
        <v/>
      </c>
      <c r="AW1961" s="11" t="str">
        <f t="shared" si="677"/>
        <v/>
      </c>
      <c r="AX1961" s="11" t="str">
        <f t="shared" si="678"/>
        <v/>
      </c>
      <c r="AY1961" s="11" t="str">
        <f t="shared" si="659"/>
        <v/>
      </c>
      <c r="AZ1961" s="11" t="str">
        <f t="shared" si="679"/>
        <v/>
      </c>
      <c r="BA1961" s="11" t="str">
        <f t="shared" si="661"/>
        <v xml:space="preserve"> </v>
      </c>
      <c r="BB1961" s="11" t="str">
        <f>IFERROR(IF(AW1961="","",VLOOKUP(AW1961,SUSS!R:S,2,FALSE)),AY1961*SUSS!$M$2)</f>
        <v/>
      </c>
      <c r="BC1961" s="11" t="str">
        <f t="shared" si="660"/>
        <v/>
      </c>
    </row>
    <row r="1962" spans="29:55"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29:55"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29:55"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29:55"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29:55"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29:55"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29:55"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29:55"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29:55"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/>
      </c>
      <c r="AU1970" s="11" t="str">
        <f t="shared" si="675"/>
        <v/>
      </c>
      <c r="AV1970" s="11" t="str">
        <f t="shared" si="676"/>
        <v/>
      </c>
      <c r="AW1970" s="11" t="str">
        <f t="shared" si="677"/>
        <v/>
      </c>
      <c r="AX1970" s="11" t="str">
        <f t="shared" si="678"/>
        <v/>
      </c>
      <c r="AY1970" s="11" t="str">
        <f t="shared" si="659"/>
        <v/>
      </c>
      <c r="AZ1970" s="11" t="str">
        <f t="shared" si="679"/>
        <v/>
      </c>
      <c r="BA1970" s="11" t="str">
        <f t="shared" si="661"/>
        <v xml:space="preserve"> </v>
      </c>
      <c r="BB1970" s="11" t="str">
        <f>IFERROR(IF(AW1970="","",VLOOKUP(AW1970,SUSS!R:S,2,FALSE)),AY1970*SUSS!$M$2)</f>
        <v/>
      </c>
      <c r="BC1970" s="11" t="str">
        <f t="shared" si="660"/>
        <v/>
      </c>
    </row>
    <row r="1971" spans="29:55"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29:55"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29:55"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29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29:55"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29:55"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29:55"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29:55"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29:55"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29:55"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29:55"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29:55"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29:55"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29:55"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87"/>
  <sheetViews>
    <sheetView topLeftCell="B1" workbookViewId="0">
      <pane ySplit="2" topLeftCell="A3" activePane="bottomLeft" state="frozen"/>
      <selection activeCell="B1" sqref="B1"/>
      <selection pane="bottomLeft" activeCell="C1370" sqref="C1370:H1371"/>
    </sheetView>
  </sheetViews>
  <sheetFormatPr baseColWidth="10" defaultRowHeight="15"/>
  <cols>
    <col min="1" max="1" width="12.7109375" style="11" hidden="1" customWidth="1"/>
    <col min="2" max="2" width="11.42578125" style="3"/>
    <col min="3" max="8" width="11.42578125" style="161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1"/>
  </cols>
  <sheetData>
    <row r="1" spans="1:14" ht="15.75" thickBot="1">
      <c r="C1" s="265" t="s">
        <v>36</v>
      </c>
      <c r="D1" s="265"/>
      <c r="E1" s="265"/>
      <c r="F1" s="265"/>
      <c r="G1" s="265"/>
      <c r="H1" s="265"/>
      <c r="K1" s="65">
        <f>'Resumen Mail'!B7</f>
        <v>45078</v>
      </c>
      <c r="L1"/>
    </row>
    <row r="2" spans="1:14" ht="37.5" thickBot="1">
      <c r="C2" s="26" t="s">
        <v>24</v>
      </c>
      <c r="D2" s="26" t="s">
        <v>25</v>
      </c>
      <c r="E2" s="26" t="s">
        <v>26</v>
      </c>
      <c r="F2" s="26" t="s">
        <v>27</v>
      </c>
      <c r="G2" s="26" t="s">
        <v>28</v>
      </c>
      <c r="H2" s="26" t="s">
        <v>29</v>
      </c>
      <c r="I2" s="26" t="s">
        <v>73</v>
      </c>
      <c r="J2" s="40" t="s">
        <v>34</v>
      </c>
      <c r="K2" s="39">
        <f>SUMIF(J:J,K1,L:L)</f>
        <v>2269.3596000000002</v>
      </c>
      <c r="L2" s="18" t="s">
        <v>42</v>
      </c>
    </row>
    <row r="3" spans="1:14" ht="37.5" thickBot="1">
      <c r="A3" s="11" t="str">
        <f>B3&amp;" "&amp;IF(C3="",C2,C3)</f>
        <v>M446970 Cuota N°</v>
      </c>
      <c r="B3" s="3" t="s">
        <v>85</v>
      </c>
      <c r="C3" s="26" t="s">
        <v>24</v>
      </c>
      <c r="D3" s="26" t="s">
        <v>25</v>
      </c>
      <c r="E3" s="26" t="s">
        <v>26</v>
      </c>
      <c r="F3" s="26" t="s">
        <v>27</v>
      </c>
      <c r="G3" s="26" t="s">
        <v>28</v>
      </c>
      <c r="H3" s="26" t="s">
        <v>29</v>
      </c>
      <c r="J3" s="30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2" t="str">
        <f>IF(D3=0,D2,D3)</f>
        <v>Capital($)</v>
      </c>
    </row>
    <row r="4" spans="1:14" ht="15.75" thickBot="1">
      <c r="A4" s="11" t="str">
        <f t="shared" ref="A4:A41" si="1">B4&amp;" "&amp;IF(C4="",C3,C4)</f>
        <v>M446970 1</v>
      </c>
      <c r="B4" s="3" t="s">
        <v>85</v>
      </c>
      <c r="C4" s="224">
        <v>1</v>
      </c>
      <c r="D4" s="267">
        <v>138600.32999999999</v>
      </c>
      <c r="E4" s="101">
        <v>36974.43</v>
      </c>
      <c r="F4" s="102" t="s">
        <v>30</v>
      </c>
      <c r="G4" s="101">
        <v>175574.76</v>
      </c>
      <c r="H4" s="103">
        <v>43846</v>
      </c>
      <c r="J4" s="30" t="str">
        <f t="shared" si="0"/>
        <v/>
      </c>
      <c r="L4" s="11" t="str">
        <f>IF(I4&lt;&gt;"",IF(SUMIF(Planes!BA:BA,'Control de pagos'!A4,Planes!BC:BC)=0,"",SUMIF(Planes!BA:BA,'Control de pagos'!A4,Planes!BC:BC)),"")</f>
        <v/>
      </c>
      <c r="N4" s="62">
        <f t="shared" ref="N4:N67" si="2">IF(D4=0,D3,D4)</f>
        <v>138600.32999999999</v>
      </c>
    </row>
    <row r="5" spans="1:14" ht="15.75" thickBot="1">
      <c r="A5" s="11" t="str">
        <f t="shared" si="1"/>
        <v>M446970 1</v>
      </c>
      <c r="B5" s="3" t="s">
        <v>85</v>
      </c>
      <c r="C5" s="226"/>
      <c r="D5" s="268"/>
      <c r="E5" s="104">
        <v>36974.43</v>
      </c>
      <c r="F5" s="104">
        <v>2106.9</v>
      </c>
      <c r="G5" s="104">
        <v>177681.66</v>
      </c>
      <c r="H5" s="105">
        <v>43856</v>
      </c>
      <c r="J5" s="30" t="str">
        <f t="shared" si="0"/>
        <v/>
      </c>
      <c r="L5" s="11" t="str">
        <f>IF(I5&lt;&gt;"",IF(SUMIF(Planes!BA:BA,'Control de pagos'!A5,Planes!BC:BC)=0,"",SUMIF(Planes!BA:BA,'Control de pagos'!A5,Planes!BC:BC)),"")</f>
        <v/>
      </c>
      <c r="N5" s="62">
        <f t="shared" si="2"/>
        <v>138600.32999999999</v>
      </c>
    </row>
    <row r="6" spans="1:14" ht="15.75" thickBot="1">
      <c r="A6" s="11" t="str">
        <f t="shared" si="1"/>
        <v>M446970 2</v>
      </c>
      <c r="B6" s="3" t="s">
        <v>85</v>
      </c>
      <c r="C6" s="224">
        <v>2</v>
      </c>
      <c r="D6" s="267">
        <v>142758.34</v>
      </c>
      <c r="E6" s="104">
        <v>32816.42</v>
      </c>
      <c r="F6" s="106" t="s">
        <v>30</v>
      </c>
      <c r="G6" s="104">
        <v>175574.76</v>
      </c>
      <c r="H6" s="105">
        <v>43877</v>
      </c>
      <c r="J6" s="30" t="str">
        <f t="shared" si="0"/>
        <v/>
      </c>
      <c r="L6" s="11" t="str">
        <f>IF(I6&lt;&gt;"",IF(SUMIF(Planes!BA:BA,'Control de pagos'!A6,Planes!BC:BC)=0,"",SUMIF(Planes!BA:BA,'Control de pagos'!A6,Planes!BC:BC)),"")</f>
        <v/>
      </c>
      <c r="N6" s="62">
        <f t="shared" si="2"/>
        <v>142758.34</v>
      </c>
    </row>
    <row r="7" spans="1:14" ht="15.75" thickBot="1">
      <c r="A7" s="11" t="str">
        <f t="shared" si="1"/>
        <v>M446970 2</v>
      </c>
      <c r="B7" s="3" t="s">
        <v>85</v>
      </c>
      <c r="C7" s="226"/>
      <c r="D7" s="268"/>
      <c r="E7" s="104">
        <v>32816.42</v>
      </c>
      <c r="F7" s="104">
        <v>2106.9</v>
      </c>
      <c r="G7" s="104">
        <v>177681.66</v>
      </c>
      <c r="H7" s="105">
        <v>43887</v>
      </c>
      <c r="J7" s="30" t="str">
        <f t="shared" si="0"/>
        <v/>
      </c>
      <c r="L7" s="11" t="str">
        <f>IF(I7&lt;&gt;"",IF(SUMIF(Planes!BA:BA,'Control de pagos'!A7,Planes!BC:BC)=0,"",SUMIF(Planes!BA:BA,'Control de pagos'!A7,Planes!BC:BC)),"")</f>
        <v/>
      </c>
      <c r="N7" s="62">
        <f t="shared" si="2"/>
        <v>142758.34</v>
      </c>
    </row>
    <row r="8" spans="1:14" ht="15.75" thickBot="1">
      <c r="A8" s="11" t="str">
        <f t="shared" si="1"/>
        <v>M446970 3</v>
      </c>
      <c r="B8" s="3" t="s">
        <v>85</v>
      </c>
      <c r="C8" s="224">
        <v>3</v>
      </c>
      <c r="D8" s="267">
        <v>147041.07999999999</v>
      </c>
      <c r="E8" s="104">
        <v>28533.68</v>
      </c>
      <c r="F8" s="106" t="s">
        <v>30</v>
      </c>
      <c r="G8" s="104">
        <v>175574.76</v>
      </c>
      <c r="H8" s="105">
        <v>43906</v>
      </c>
      <c r="I8" s="41">
        <v>43906</v>
      </c>
      <c r="J8" s="30">
        <f t="shared" si="0"/>
        <v>43891</v>
      </c>
      <c r="L8" s="11">
        <f>IF(I8&lt;&gt;"",IF(SUMIF(Planes!BA:BA,'Control de pagos'!A8,Planes!BC:BC)=0,"",SUMIF(Planes!BA:BA,'Control de pagos'!A8,Planes!BC:BC)),"")</f>
        <v>9961.4964</v>
      </c>
      <c r="N8" s="62">
        <f t="shared" si="2"/>
        <v>147041.07999999999</v>
      </c>
    </row>
    <row r="9" spans="1:14" ht="15.75" thickBot="1">
      <c r="A9" s="11" t="str">
        <f t="shared" si="1"/>
        <v>M446970 3</v>
      </c>
      <c r="B9" s="3" t="s">
        <v>85</v>
      </c>
      <c r="C9" s="226"/>
      <c r="D9" s="268"/>
      <c r="E9" s="104">
        <v>28533.68</v>
      </c>
      <c r="F9" s="104">
        <v>2106.9</v>
      </c>
      <c r="G9" s="104">
        <v>177681.66</v>
      </c>
      <c r="H9" s="105">
        <v>43916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2">
        <f t="shared" si="2"/>
        <v>147041.07999999999</v>
      </c>
    </row>
    <row r="10" spans="1:14" ht="15.75" thickBot="1">
      <c r="A10" s="11" t="str">
        <f t="shared" si="1"/>
        <v>M446970 4</v>
      </c>
      <c r="B10" s="3" t="s">
        <v>85</v>
      </c>
      <c r="C10" s="224">
        <v>4</v>
      </c>
      <c r="D10" s="267">
        <v>151452.32</v>
      </c>
      <c r="E10" s="104">
        <v>24122.44</v>
      </c>
      <c r="F10" s="106" t="s">
        <v>30</v>
      </c>
      <c r="G10" s="104">
        <v>175574.76</v>
      </c>
      <c r="H10" s="105">
        <v>43937</v>
      </c>
      <c r="J10" s="30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2">
        <f t="shared" si="2"/>
        <v>151452.32</v>
      </c>
    </row>
    <row r="11" spans="1:14" ht="15.75" thickBot="1">
      <c r="A11" s="11" t="str">
        <f t="shared" si="1"/>
        <v>M446970 4</v>
      </c>
      <c r="B11" s="3" t="s">
        <v>85</v>
      </c>
      <c r="C11" s="226"/>
      <c r="D11" s="268"/>
      <c r="E11" s="104">
        <v>24122.44</v>
      </c>
      <c r="F11" s="104">
        <v>1463.12</v>
      </c>
      <c r="G11" s="104">
        <v>177037.88</v>
      </c>
      <c r="H11" s="105">
        <v>43947</v>
      </c>
      <c r="J11" s="30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2">
        <f t="shared" si="2"/>
        <v>151452.32</v>
      </c>
    </row>
    <row r="12" spans="1:14" ht="15.75" thickBot="1">
      <c r="A12" s="11" t="str">
        <f t="shared" si="1"/>
        <v>M446970 5</v>
      </c>
      <c r="B12" s="3" t="s">
        <v>85</v>
      </c>
      <c r="C12" s="224">
        <v>5</v>
      </c>
      <c r="D12" s="267">
        <v>155995.89000000001</v>
      </c>
      <c r="E12" s="104">
        <v>19578.87</v>
      </c>
      <c r="F12" s="106" t="s">
        <v>30</v>
      </c>
      <c r="G12" s="104">
        <v>175574.76</v>
      </c>
      <c r="H12" s="105">
        <v>43967</v>
      </c>
      <c r="J12" s="30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2">
        <f t="shared" si="2"/>
        <v>155995.89000000001</v>
      </c>
    </row>
    <row r="13" spans="1:14" ht="15.75" thickBot="1">
      <c r="A13" s="11" t="str">
        <f t="shared" si="1"/>
        <v>M446970 5</v>
      </c>
      <c r="B13" s="3" t="s">
        <v>85</v>
      </c>
      <c r="C13" s="226"/>
      <c r="D13" s="268"/>
      <c r="E13" s="104">
        <v>19578.87</v>
      </c>
      <c r="F13" s="104">
        <v>1463.12</v>
      </c>
      <c r="G13" s="104">
        <v>177037.88</v>
      </c>
      <c r="H13" s="105">
        <v>43977</v>
      </c>
      <c r="J13" s="30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2">
        <f t="shared" si="2"/>
        <v>155995.89000000001</v>
      </c>
    </row>
    <row r="14" spans="1:14" ht="15.75" thickBot="1">
      <c r="A14" s="11" t="str">
        <f t="shared" si="1"/>
        <v>M446970 6</v>
      </c>
      <c r="B14" s="3" t="s">
        <v>85</v>
      </c>
      <c r="C14" s="224">
        <v>6</v>
      </c>
      <c r="D14" s="267">
        <v>160675.76</v>
      </c>
      <c r="E14" s="104">
        <v>14899</v>
      </c>
      <c r="F14" s="106" t="s">
        <v>30</v>
      </c>
      <c r="G14" s="104">
        <v>175574.76</v>
      </c>
      <c r="H14" s="105">
        <v>43998</v>
      </c>
      <c r="J14" s="30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2">
        <f t="shared" si="2"/>
        <v>160675.76</v>
      </c>
    </row>
    <row r="15" spans="1:14" ht="15.75" thickBot="1">
      <c r="A15" s="11" t="str">
        <f t="shared" si="1"/>
        <v>M446970 6</v>
      </c>
      <c r="B15" s="3" t="s">
        <v>85</v>
      </c>
      <c r="C15" s="226"/>
      <c r="D15" s="268"/>
      <c r="E15" s="104">
        <v>14899</v>
      </c>
      <c r="F15" s="104">
        <v>1463.12</v>
      </c>
      <c r="G15" s="104">
        <v>177037.88</v>
      </c>
      <c r="H15" s="105">
        <v>44008</v>
      </c>
      <c r="J15" s="30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2">
        <f t="shared" si="2"/>
        <v>160675.76</v>
      </c>
    </row>
    <row r="16" spans="1:14" ht="15.75" thickBot="1">
      <c r="A16" s="11" t="str">
        <f t="shared" si="1"/>
        <v>M446970 7</v>
      </c>
      <c r="B16" s="3" t="s">
        <v>85</v>
      </c>
      <c r="C16" s="224">
        <v>7</v>
      </c>
      <c r="D16" s="267">
        <v>165496.04</v>
      </c>
      <c r="E16" s="104">
        <v>10078.719999999999</v>
      </c>
      <c r="F16" s="106" t="s">
        <v>30</v>
      </c>
      <c r="G16" s="104">
        <v>175574.76</v>
      </c>
      <c r="H16" s="105">
        <v>44028</v>
      </c>
      <c r="J16" s="30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2">
        <f t="shared" si="2"/>
        <v>165496.04</v>
      </c>
    </row>
    <row r="17" spans="1:14" ht="15.75" thickBot="1">
      <c r="A17" s="11" t="str">
        <f t="shared" si="1"/>
        <v>M446970 7</v>
      </c>
      <c r="B17" s="3" t="s">
        <v>85</v>
      </c>
      <c r="C17" s="226"/>
      <c r="D17" s="268"/>
      <c r="E17" s="104">
        <v>10078.719999999999</v>
      </c>
      <c r="F17" s="104">
        <v>1463.12</v>
      </c>
      <c r="G17" s="104">
        <v>177037.88</v>
      </c>
      <c r="H17" s="105">
        <v>44038</v>
      </c>
      <c r="J17" s="30" t="str">
        <f t="shared" ref="J17:J80" si="3">IF(I17&lt;&gt;"",I17-DAY(I17)+1,IF(A16=A17,IF(I16&lt;&gt;"","-",""),IF(A17=A18,IF(I18&lt;&gt;"","-",""),"")))</f>
        <v/>
      </c>
      <c r="L17" s="11" t="str">
        <f>IF(I17&lt;&gt;"",IF(SUMIF(Planes!BA:BA,'Control de pagos'!A17,Planes!BC:BC)=0,"",SUMIF(Planes!BA:BA,'Control de pagos'!A17,Planes!BC:BC)),"")</f>
        <v/>
      </c>
      <c r="N17" s="62">
        <f t="shared" si="2"/>
        <v>165496.04</v>
      </c>
    </row>
    <row r="18" spans="1:14" ht="15.75" thickBot="1">
      <c r="A18" s="11" t="str">
        <f t="shared" si="1"/>
        <v>M446970 8</v>
      </c>
      <c r="B18" s="3" t="s">
        <v>85</v>
      </c>
      <c r="C18" s="224">
        <v>8</v>
      </c>
      <c r="D18" s="267">
        <v>170461</v>
      </c>
      <c r="E18" s="104">
        <v>5113.76</v>
      </c>
      <c r="F18" s="106" t="s">
        <v>30</v>
      </c>
      <c r="G18" s="104">
        <v>175574.76</v>
      </c>
      <c r="H18" s="105">
        <v>44059</v>
      </c>
      <c r="J18" s="30" t="str">
        <f t="shared" si="3"/>
        <v/>
      </c>
      <c r="L18" s="11" t="str">
        <f>IF(I18&lt;&gt;"",IF(SUMIF(Planes!BA:BA,'Control de pagos'!A18,Planes!BC:BC)=0,"",SUMIF(Planes!BA:BA,'Control de pagos'!A18,Planes!BC:BC)),"")</f>
        <v/>
      </c>
      <c r="N18" s="62">
        <f t="shared" si="2"/>
        <v>170461</v>
      </c>
    </row>
    <row r="19" spans="1:14" ht="15.75" thickBot="1">
      <c r="A19" s="11" t="str">
        <f t="shared" si="1"/>
        <v>M446970 8</v>
      </c>
      <c r="B19" s="3" t="s">
        <v>85</v>
      </c>
      <c r="C19" s="226"/>
      <c r="D19" s="268"/>
      <c r="E19" s="104">
        <v>5113.76</v>
      </c>
      <c r="F19" s="104">
        <v>1463.12</v>
      </c>
      <c r="G19" s="104">
        <v>177037.88</v>
      </c>
      <c r="H19" s="105">
        <v>44069</v>
      </c>
      <c r="J19" s="30" t="str">
        <f t="shared" si="3"/>
        <v/>
      </c>
      <c r="L19" s="11" t="str">
        <f>IF(I19&lt;&gt;"",IF(SUMIF(Planes!BA:BA,'Control de pagos'!A19,Planes!BC:BC)=0,"",SUMIF(Planes!BA:BA,'Control de pagos'!A19,Planes!BC:BC)),"")</f>
        <v/>
      </c>
      <c r="N19" s="62">
        <f t="shared" si="2"/>
        <v>170461</v>
      </c>
    </row>
    <row r="20" spans="1:14" ht="15.75" thickBot="1">
      <c r="A20" s="11" t="str">
        <f t="shared" si="1"/>
        <v>L995348 1</v>
      </c>
      <c r="B20" s="3" t="s">
        <v>101</v>
      </c>
      <c r="C20" s="224">
        <v>1</v>
      </c>
      <c r="D20" s="269">
        <v>133194.79</v>
      </c>
      <c r="E20" s="107">
        <v>25846.76</v>
      </c>
      <c r="F20" s="102" t="s">
        <v>30</v>
      </c>
      <c r="G20" s="107">
        <v>159041.54999999999</v>
      </c>
      <c r="H20" s="103">
        <v>43754</v>
      </c>
      <c r="I20" s="41">
        <v>43754</v>
      </c>
      <c r="J20" s="30">
        <f t="shared" si="3"/>
        <v>43739</v>
      </c>
      <c r="L20" s="11">
        <f>IF(I20&lt;&gt;"",IF(SUMIF(Planes!BA:BA,'Control de pagos'!A20,Planes!BC:BC)=0,"",SUMIF(Planes!BA:BA,'Control de pagos'!A20,Planes!BC:BC)),"")</f>
        <v>10133.112000000001</v>
      </c>
      <c r="N20" s="62">
        <f t="shared" si="2"/>
        <v>133194.79</v>
      </c>
    </row>
    <row r="21" spans="1:14" ht="15.75" thickBot="1">
      <c r="A21" s="11" t="str">
        <f t="shared" si="1"/>
        <v>L995348 1</v>
      </c>
      <c r="B21" s="3" t="s">
        <v>101</v>
      </c>
      <c r="C21" s="226"/>
      <c r="D21" s="270"/>
      <c r="E21" s="108">
        <v>25846.76</v>
      </c>
      <c r="F21" s="108">
        <v>2507.56</v>
      </c>
      <c r="G21" s="108">
        <v>161549.10999999999</v>
      </c>
      <c r="H21" s="105">
        <v>43764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2">
        <f t="shared" si="2"/>
        <v>133194.79</v>
      </c>
    </row>
    <row r="22" spans="1:14" ht="15.75" thickBot="1">
      <c r="A22" s="11" t="str">
        <f t="shared" si="1"/>
        <v>L995348 2</v>
      </c>
      <c r="B22" s="3" t="s">
        <v>101</v>
      </c>
      <c r="C22" s="224">
        <v>2</v>
      </c>
      <c r="D22" s="269">
        <v>137190.63</v>
      </c>
      <c r="E22" s="108">
        <v>21850.92</v>
      </c>
      <c r="F22" s="106" t="s">
        <v>30</v>
      </c>
      <c r="G22" s="108">
        <v>159041.54999999999</v>
      </c>
      <c r="H22" s="105">
        <v>43785</v>
      </c>
      <c r="I22" s="41">
        <v>43785</v>
      </c>
      <c r="J22" s="30">
        <f t="shared" si="3"/>
        <v>43770</v>
      </c>
      <c r="L22" s="11">
        <f>IF(I22&lt;&gt;"",IF(SUMIF(Planes!BA:BA,'Control de pagos'!A22,Planes!BC:BC)=0,"",SUMIF(Planes!BA:BA,'Control de pagos'!A22,Planes!BC:BC)),"")</f>
        <v>10437.1044</v>
      </c>
      <c r="N22" s="62">
        <f t="shared" si="2"/>
        <v>137190.63</v>
      </c>
    </row>
    <row r="23" spans="1:14" ht="15.75" thickBot="1">
      <c r="A23" s="11" t="str">
        <f t="shared" si="1"/>
        <v>L995348 2</v>
      </c>
      <c r="B23" s="3" t="s">
        <v>101</v>
      </c>
      <c r="C23" s="226"/>
      <c r="D23" s="270"/>
      <c r="E23" s="108">
        <v>21850.92</v>
      </c>
      <c r="F23" s="108">
        <v>2507.56</v>
      </c>
      <c r="G23" s="108">
        <v>161549.10999999999</v>
      </c>
      <c r="H23" s="105">
        <v>43795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2">
        <f t="shared" si="2"/>
        <v>137190.63</v>
      </c>
    </row>
    <row r="24" spans="1:14" ht="15.75" thickBot="1">
      <c r="A24" s="11" t="str">
        <f t="shared" si="1"/>
        <v>L995348 3</v>
      </c>
      <c r="B24" s="3" t="s">
        <v>101</v>
      </c>
      <c r="C24" s="224">
        <v>3</v>
      </c>
      <c r="D24" s="269">
        <v>141306.34</v>
      </c>
      <c r="E24" s="108">
        <v>17735.21</v>
      </c>
      <c r="F24" s="106" t="s">
        <v>30</v>
      </c>
      <c r="G24" s="108">
        <v>159041.54999999999</v>
      </c>
      <c r="H24" s="105">
        <v>43815</v>
      </c>
      <c r="I24" s="41">
        <v>43815</v>
      </c>
      <c r="J24" s="30">
        <f t="shared" si="3"/>
        <v>43800</v>
      </c>
      <c r="L24" s="11">
        <f>IF(I24&lt;&gt;"",IF(SUMIF(Planes!BA:BA,'Control de pagos'!A24,Planes!BC:BC)=0,"",SUMIF(Planes!BA:BA,'Control de pagos'!A24,Planes!BC:BC)),"")</f>
        <v>10750.218000000001</v>
      </c>
      <c r="N24" s="62">
        <f t="shared" si="2"/>
        <v>141306.34</v>
      </c>
    </row>
    <row r="25" spans="1:14" ht="15.75" thickBot="1">
      <c r="A25" s="11" t="str">
        <f t="shared" si="1"/>
        <v>L995348 3</v>
      </c>
      <c r="B25" s="3" t="s">
        <v>101</v>
      </c>
      <c r="C25" s="226"/>
      <c r="D25" s="270"/>
      <c r="E25" s="108">
        <v>17735.21</v>
      </c>
      <c r="F25" s="108">
        <v>2507.56</v>
      </c>
      <c r="G25" s="108">
        <v>161549.10999999999</v>
      </c>
      <c r="H25" s="105">
        <v>43825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2">
        <f t="shared" si="2"/>
        <v>141306.34</v>
      </c>
    </row>
    <row r="26" spans="1:14" ht="15.75" thickBot="1">
      <c r="A26" s="11" t="str">
        <f t="shared" si="1"/>
        <v>L995348 4</v>
      </c>
      <c r="B26" s="3" t="s">
        <v>101</v>
      </c>
      <c r="C26" s="224">
        <v>4</v>
      </c>
      <c r="D26" s="269">
        <v>145545.54</v>
      </c>
      <c r="E26" s="108">
        <v>13496.01</v>
      </c>
      <c r="F26" s="106" t="s">
        <v>30</v>
      </c>
      <c r="G26" s="108">
        <v>159041.54999999999</v>
      </c>
      <c r="H26" s="105">
        <v>43846</v>
      </c>
      <c r="J26" s="30" t="str">
        <f t="shared" si="3"/>
        <v/>
      </c>
      <c r="L26" s="11" t="str">
        <f>IF(I26&lt;&gt;"",IF(SUMIF(Planes!BA:BA,'Control de pagos'!A26,Planes!BC:BC)=0,"",SUMIF(Planes!BA:BA,'Control de pagos'!A26,Planes!BC:BC)),"")</f>
        <v/>
      </c>
      <c r="N26" s="62">
        <f t="shared" si="2"/>
        <v>145545.54</v>
      </c>
    </row>
    <row r="27" spans="1:14" ht="15.75" thickBot="1">
      <c r="A27" s="11" t="str">
        <f t="shared" si="1"/>
        <v>L995348 4</v>
      </c>
      <c r="B27" s="3" t="s">
        <v>101</v>
      </c>
      <c r="C27" s="226"/>
      <c r="D27" s="270"/>
      <c r="E27" s="108">
        <v>13496.01</v>
      </c>
      <c r="F27" s="108">
        <v>1908.49</v>
      </c>
      <c r="G27" s="108">
        <v>160950.04</v>
      </c>
      <c r="H27" s="105">
        <v>43856</v>
      </c>
      <c r="J27" s="30" t="str">
        <f t="shared" si="3"/>
        <v/>
      </c>
      <c r="L27" s="11" t="str">
        <f>IF(I27&lt;&gt;"",IF(SUMIF(Planes!BA:BA,'Control de pagos'!A27,Planes!BC:BC)=0,"",SUMIF(Planes!BA:BA,'Control de pagos'!A27,Planes!BC:BC)),"")</f>
        <v/>
      </c>
      <c r="N27" s="62">
        <f t="shared" si="2"/>
        <v>145545.54</v>
      </c>
    </row>
    <row r="28" spans="1:14" ht="15.75" thickBot="1">
      <c r="A28" s="11" t="str">
        <f t="shared" si="1"/>
        <v>L995348 5</v>
      </c>
      <c r="B28" s="3" t="s">
        <v>101</v>
      </c>
      <c r="C28" s="224">
        <v>5</v>
      </c>
      <c r="D28" s="269">
        <v>149911.91</v>
      </c>
      <c r="E28" s="108">
        <v>9129.64</v>
      </c>
      <c r="F28" s="106" t="s">
        <v>30</v>
      </c>
      <c r="G28" s="108">
        <v>159041.54999999999</v>
      </c>
      <c r="H28" s="105">
        <v>43877</v>
      </c>
      <c r="J28" s="30" t="str">
        <f t="shared" si="3"/>
        <v/>
      </c>
      <c r="L28" s="11" t="str">
        <f>IF(I28&lt;&gt;"",IF(SUMIF(Planes!BA:BA,'Control de pagos'!A28,Planes!BC:BC)=0,"",SUMIF(Planes!BA:BA,'Control de pagos'!A28,Planes!BC:BC)),"")</f>
        <v/>
      </c>
      <c r="N28" s="62">
        <f t="shared" si="2"/>
        <v>149911.91</v>
      </c>
    </row>
    <row r="29" spans="1:14" ht="15.75" thickBot="1">
      <c r="A29" s="11" t="str">
        <f t="shared" si="1"/>
        <v>L995348 5</v>
      </c>
      <c r="B29" s="3" t="s">
        <v>101</v>
      </c>
      <c r="C29" s="226"/>
      <c r="D29" s="270"/>
      <c r="E29" s="108">
        <v>9129.64</v>
      </c>
      <c r="F29" s="108">
        <v>1908.49</v>
      </c>
      <c r="G29" s="108">
        <v>160950.04</v>
      </c>
      <c r="H29" s="105">
        <v>43887</v>
      </c>
      <c r="J29" s="30" t="str">
        <f t="shared" si="3"/>
        <v/>
      </c>
      <c r="L29" s="11" t="str">
        <f>IF(I29&lt;&gt;"",IF(SUMIF(Planes!BA:BA,'Control de pagos'!A29,Planes!BC:BC)=0,"",SUMIF(Planes!BA:BA,'Control de pagos'!A29,Planes!BC:BC)),"")</f>
        <v/>
      </c>
      <c r="N29" s="62">
        <f t="shared" si="2"/>
        <v>149911.91</v>
      </c>
    </row>
    <row r="30" spans="1:14" ht="15.75" thickBot="1">
      <c r="A30" s="11" t="str">
        <f t="shared" si="1"/>
        <v>L995348 6</v>
      </c>
      <c r="B30" s="3" t="s">
        <v>101</v>
      </c>
      <c r="C30" s="224">
        <v>6</v>
      </c>
      <c r="D30" s="269">
        <v>154409.32999999999</v>
      </c>
      <c r="E30" s="108">
        <v>4632.22</v>
      </c>
      <c r="F30" s="106" t="s">
        <v>30</v>
      </c>
      <c r="G30" s="108">
        <v>159041.54999999999</v>
      </c>
      <c r="H30" s="105">
        <v>43906</v>
      </c>
      <c r="J30" s="30" t="str">
        <f t="shared" si="3"/>
        <v/>
      </c>
      <c r="L30" s="11" t="str">
        <f>IF(I30&lt;&gt;"",IF(SUMIF(Planes!BA:BA,'Control de pagos'!A30,Planes!BC:BC)=0,"",SUMIF(Planes!BA:BA,'Control de pagos'!A30,Planes!BC:BC)),"")</f>
        <v/>
      </c>
      <c r="N30" s="62">
        <f t="shared" si="2"/>
        <v>154409.32999999999</v>
      </c>
    </row>
    <row r="31" spans="1:14" ht="15.75" thickBot="1">
      <c r="A31" s="11" t="str">
        <f t="shared" si="1"/>
        <v>L995348 6</v>
      </c>
      <c r="B31" s="3" t="s">
        <v>101</v>
      </c>
      <c r="C31" s="226"/>
      <c r="D31" s="270"/>
      <c r="E31" s="108">
        <v>4632.22</v>
      </c>
      <c r="F31" s="108">
        <v>1908.49</v>
      </c>
      <c r="G31" s="108">
        <v>160950.04</v>
      </c>
      <c r="H31" s="105">
        <v>43916</v>
      </c>
      <c r="J31" s="30" t="str">
        <f t="shared" si="3"/>
        <v/>
      </c>
      <c r="L31" s="11" t="str">
        <f>IF(I31&lt;&gt;"",IF(SUMIF(Planes!BA:BA,'Control de pagos'!A31,Planes!BC:BC)=0,"",SUMIF(Planes!BA:BA,'Control de pagos'!A31,Planes!BC:BC)),"")</f>
        <v/>
      </c>
      <c r="N31" s="62">
        <f t="shared" si="2"/>
        <v>154409.32999999999</v>
      </c>
    </row>
    <row r="32" spans="1:14" ht="25.5" thickBot="1">
      <c r="A32" s="11" t="str">
        <f t="shared" si="1"/>
        <v>M529053 Cuota N°</v>
      </c>
      <c r="B32" s="3" t="s">
        <v>120</v>
      </c>
      <c r="C32" s="26" t="s">
        <v>24</v>
      </c>
      <c r="D32" s="26" t="s">
        <v>122</v>
      </c>
      <c r="E32" s="26" t="s">
        <v>123</v>
      </c>
      <c r="F32" s="26" t="s">
        <v>124</v>
      </c>
      <c r="G32" s="26" t="s">
        <v>47</v>
      </c>
      <c r="H32" s="26" t="s">
        <v>29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2" t="str">
        <f t="shared" si="2"/>
        <v>Capital</v>
      </c>
    </row>
    <row r="33" spans="1:14" ht="15.75" thickBot="1">
      <c r="A33" s="11" t="str">
        <f t="shared" si="1"/>
        <v>M529053 1</v>
      </c>
      <c r="B33" s="3" t="s">
        <v>120</v>
      </c>
      <c r="C33" s="109">
        <v>1</v>
      </c>
      <c r="D33" s="110">
        <v>61595.37</v>
      </c>
      <c r="E33" s="108">
        <v>15827.84</v>
      </c>
      <c r="F33" s="106" t="s">
        <v>30</v>
      </c>
      <c r="G33" s="108">
        <v>77423.210000000006</v>
      </c>
      <c r="H33" s="105">
        <v>43906</v>
      </c>
      <c r="I33" s="41">
        <v>43906</v>
      </c>
      <c r="J33" s="30">
        <f t="shared" si="3"/>
        <v>43891</v>
      </c>
      <c r="L33" s="11">
        <f>IF(I33&lt;&gt;"",IF(SUMIF(Planes!BA:BA,'Control de pagos'!A33,Planes!BC:BC)=0,"",SUMIF(Planes!BA:BA,'Control de pagos'!A33,Planes!BC:BC)),"")</f>
        <v>3843.9300000000003</v>
      </c>
      <c r="N33" s="62">
        <f t="shared" si="2"/>
        <v>61595.37</v>
      </c>
    </row>
    <row r="34" spans="1:14" ht="15.75" thickBot="1">
      <c r="A34" s="11" t="str">
        <f t="shared" si="1"/>
        <v>M529053 2</v>
      </c>
      <c r="B34" s="3" t="s">
        <v>120</v>
      </c>
      <c r="C34" s="224">
        <v>2</v>
      </c>
      <c r="D34" s="269">
        <v>63381.64</v>
      </c>
      <c r="E34" s="108">
        <v>14041.57</v>
      </c>
      <c r="F34" s="106" t="s">
        <v>30</v>
      </c>
      <c r="G34" s="108">
        <v>77423.210000000006</v>
      </c>
      <c r="H34" s="105">
        <v>43937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2">
        <f t="shared" si="2"/>
        <v>63381.64</v>
      </c>
    </row>
    <row r="35" spans="1:14" ht="15.75" thickBot="1">
      <c r="A35" s="11" t="str">
        <f t="shared" si="1"/>
        <v>M529053 2</v>
      </c>
      <c r="B35" s="3" t="s">
        <v>120</v>
      </c>
      <c r="C35" s="226"/>
      <c r="D35" s="270"/>
      <c r="E35" s="108">
        <v>14041.57</v>
      </c>
      <c r="F35" s="108">
        <v>645.19000000000005</v>
      </c>
      <c r="G35" s="108">
        <v>78068.399999999994</v>
      </c>
      <c r="H35" s="105">
        <v>43947</v>
      </c>
      <c r="I35" s="41">
        <v>44020</v>
      </c>
      <c r="J35" s="30">
        <f t="shared" si="3"/>
        <v>44013</v>
      </c>
      <c r="L35" s="11">
        <f>IF(I35&lt;&gt;"",IF(SUMIF(Planes!BA:BA,'Control de pagos'!A35,Planes!BC:BC)=0,"",SUMIF(Planes!BA:BA,'Control de pagos'!A35,Planes!BC:BC)),"")</f>
        <v>3955.4039999999995</v>
      </c>
      <c r="N35" s="62">
        <f t="shared" si="2"/>
        <v>63381.64</v>
      </c>
    </row>
    <row r="36" spans="1:14" ht="15.75" thickBot="1">
      <c r="A36" s="11" t="str">
        <f t="shared" si="1"/>
        <v>M529053 3</v>
      </c>
      <c r="B36" s="3" t="s">
        <v>120</v>
      </c>
      <c r="C36" s="224">
        <v>3</v>
      </c>
      <c r="D36" s="269">
        <v>65219.71</v>
      </c>
      <c r="E36" s="108">
        <v>12203.5</v>
      </c>
      <c r="F36" s="106" t="s">
        <v>30</v>
      </c>
      <c r="G36" s="108">
        <v>77423.210000000006</v>
      </c>
      <c r="H36" s="105">
        <v>43967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2">
        <f t="shared" si="2"/>
        <v>65219.71</v>
      </c>
    </row>
    <row r="37" spans="1:14" ht="15.75" thickBot="1">
      <c r="A37" s="11" t="str">
        <f t="shared" si="1"/>
        <v>M529053 3</v>
      </c>
      <c r="B37" s="3" t="s">
        <v>120</v>
      </c>
      <c r="C37" s="226"/>
      <c r="D37" s="270"/>
      <c r="E37" s="108">
        <v>12203.5</v>
      </c>
      <c r="F37" s="108">
        <v>645.19000000000005</v>
      </c>
      <c r="G37" s="108">
        <v>78068.399999999994</v>
      </c>
      <c r="H37" s="105">
        <v>43977</v>
      </c>
      <c r="I37" s="41">
        <v>44054</v>
      </c>
      <c r="J37" s="30">
        <f t="shared" si="3"/>
        <v>44044</v>
      </c>
      <c r="L37" s="11">
        <f>IF(I37&lt;&gt;"",IF(SUMIF(Planes!BA:BA,'Control de pagos'!A37,Planes!BC:BC)=0,"",SUMIF(Planes!BA:BA,'Control de pagos'!A37,Planes!BC:BC)),"")</f>
        <v>4070.1107999999995</v>
      </c>
      <c r="N37" s="62">
        <f t="shared" si="2"/>
        <v>65219.71</v>
      </c>
    </row>
    <row r="38" spans="1:14" ht="15.75" thickBot="1">
      <c r="A38" s="11" t="str">
        <f t="shared" si="1"/>
        <v>M529053 4</v>
      </c>
      <c r="B38" s="3" t="s">
        <v>120</v>
      </c>
      <c r="C38" s="224">
        <v>4</v>
      </c>
      <c r="D38" s="269">
        <v>67111.08</v>
      </c>
      <c r="E38" s="108">
        <v>10312.129999999999</v>
      </c>
      <c r="F38" s="106" t="s">
        <v>30</v>
      </c>
      <c r="G38" s="108">
        <v>77423.210000000006</v>
      </c>
      <c r="H38" s="105">
        <v>43998</v>
      </c>
      <c r="J38" s="30" t="str">
        <f t="shared" si="3"/>
        <v/>
      </c>
      <c r="L38" s="11" t="str">
        <f>IF(I38&lt;&gt;"",IF(SUMIF(Planes!BA:BA,'Control de pagos'!A38,Planes!BC:BC)=0,"",SUMIF(Planes!BA:BA,'Control de pagos'!A38,Planes!BC:BC)),"")</f>
        <v/>
      </c>
      <c r="N38" s="62">
        <f t="shared" si="2"/>
        <v>67111.08</v>
      </c>
    </row>
    <row r="39" spans="1:14" ht="15.75" thickBot="1">
      <c r="A39" s="11" t="str">
        <f t="shared" si="1"/>
        <v>M529053 4</v>
      </c>
      <c r="B39" s="3" t="s">
        <v>120</v>
      </c>
      <c r="C39" s="226"/>
      <c r="D39" s="270"/>
      <c r="E39" s="108">
        <v>10312.129999999999</v>
      </c>
      <c r="F39" s="108">
        <v>645.19000000000005</v>
      </c>
      <c r="G39" s="108">
        <v>78068.399999999994</v>
      </c>
      <c r="H39" s="105">
        <v>44008</v>
      </c>
      <c r="J39" s="30" t="str">
        <f t="shared" si="3"/>
        <v/>
      </c>
      <c r="L39" s="11" t="str">
        <f>IF(I39&lt;&gt;"",IF(SUMIF(Planes!BA:BA,'Control de pagos'!A39,Planes!BC:BC)=0,"",SUMIF(Planes!BA:BA,'Control de pagos'!A39,Planes!BC:BC)),"")</f>
        <v/>
      </c>
      <c r="N39" s="62">
        <f t="shared" si="2"/>
        <v>67111.08</v>
      </c>
    </row>
    <row r="40" spans="1:14" ht="15.75" thickBot="1">
      <c r="A40" s="11" t="str">
        <f t="shared" si="1"/>
        <v>M529053 5</v>
      </c>
      <c r="B40" s="3" t="s">
        <v>120</v>
      </c>
      <c r="C40" s="224">
        <v>5</v>
      </c>
      <c r="D40" s="269">
        <v>69057.3</v>
      </c>
      <c r="E40" s="108">
        <v>8365.91</v>
      </c>
      <c r="F40" s="106" t="s">
        <v>30</v>
      </c>
      <c r="G40" s="108">
        <v>77423.210000000006</v>
      </c>
      <c r="H40" s="105">
        <v>44028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2">
        <f t="shared" si="2"/>
        <v>69057.3</v>
      </c>
    </row>
    <row r="41" spans="1:14" ht="15.75" thickBot="1">
      <c r="A41" s="11" t="str">
        <f t="shared" si="1"/>
        <v>M529053 5</v>
      </c>
      <c r="B41" s="3" t="s">
        <v>120</v>
      </c>
      <c r="C41" s="226"/>
      <c r="D41" s="270"/>
      <c r="E41" s="108">
        <v>8365.91</v>
      </c>
      <c r="F41" s="108">
        <v>712.29</v>
      </c>
      <c r="G41" s="108">
        <v>78135.5</v>
      </c>
      <c r="H41" s="105">
        <v>44038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2">
        <f t="shared" si="2"/>
        <v>69057.3</v>
      </c>
    </row>
    <row r="42" spans="1:14" ht="15.75" thickBot="1">
      <c r="A42" s="11" t="str">
        <f t="shared" ref="A42:A105" si="4">B42&amp;" "&amp;IF(C42="",C41,C42)</f>
        <v>M529053 6</v>
      </c>
      <c r="B42" s="3" t="s">
        <v>120</v>
      </c>
      <c r="C42" s="224">
        <v>6</v>
      </c>
      <c r="D42" s="269">
        <v>71059.960000000006</v>
      </c>
      <c r="E42" s="108">
        <v>6363.25</v>
      </c>
      <c r="F42" s="106" t="s">
        <v>30</v>
      </c>
      <c r="G42" s="108">
        <v>77423.210000000006</v>
      </c>
      <c r="H42" s="105">
        <v>44059</v>
      </c>
      <c r="J42" s="30" t="str">
        <f t="shared" si="3"/>
        <v/>
      </c>
      <c r="L42" s="11" t="str">
        <f>IF(I42&lt;&gt;"",IF(SUMIF(Planes!BA:BA,'Control de pagos'!A42,Planes!BC:BC)=0,"",SUMIF(Planes!BA:BA,'Control de pagos'!A42,Planes!BC:BC)),"")</f>
        <v/>
      </c>
      <c r="N42" s="62">
        <f t="shared" si="2"/>
        <v>71059.960000000006</v>
      </c>
    </row>
    <row r="43" spans="1:14" ht="15.75" thickBot="1">
      <c r="A43" s="11" t="str">
        <f t="shared" si="4"/>
        <v>M529053 6</v>
      </c>
      <c r="B43" s="3" t="s">
        <v>120</v>
      </c>
      <c r="C43" s="226"/>
      <c r="D43" s="270"/>
      <c r="E43" s="108">
        <v>6363.25</v>
      </c>
      <c r="F43" s="108">
        <v>712.29</v>
      </c>
      <c r="G43" s="108">
        <v>78135.5</v>
      </c>
      <c r="H43" s="105">
        <v>44069</v>
      </c>
      <c r="J43" s="30" t="str">
        <f t="shared" si="3"/>
        <v/>
      </c>
      <c r="L43" s="11" t="str">
        <f>IF(I43&lt;&gt;"",IF(SUMIF(Planes!BA:BA,'Control de pagos'!A43,Planes!BC:BC)=0,"",SUMIF(Planes!BA:BA,'Control de pagos'!A43,Planes!BC:BC)),"")</f>
        <v/>
      </c>
      <c r="N43" s="62">
        <f t="shared" si="2"/>
        <v>71059.960000000006</v>
      </c>
    </row>
    <row r="44" spans="1:14" ht="15.75" thickBot="1">
      <c r="A44" s="11" t="str">
        <f t="shared" si="4"/>
        <v>M529053 7</v>
      </c>
      <c r="B44" s="3" t="s">
        <v>120</v>
      </c>
      <c r="C44" s="224">
        <v>7</v>
      </c>
      <c r="D44" s="269">
        <v>73120.69</v>
      </c>
      <c r="E44" s="108">
        <v>4302.5200000000004</v>
      </c>
      <c r="F44" s="106" t="s">
        <v>30</v>
      </c>
      <c r="G44" s="108">
        <v>77423.210000000006</v>
      </c>
      <c r="H44" s="105">
        <v>44090</v>
      </c>
      <c r="J44" s="30" t="str">
        <f t="shared" si="3"/>
        <v/>
      </c>
      <c r="L44" s="11" t="str">
        <f>IF(I44&lt;&gt;"",IF(SUMIF(Planes!BA:BA,'Control de pagos'!A44,Planes!BC:BC)=0,"",SUMIF(Planes!BA:BA,'Control de pagos'!A44,Planes!BC:BC)),"")</f>
        <v/>
      </c>
      <c r="N44" s="62">
        <f t="shared" si="2"/>
        <v>73120.69</v>
      </c>
    </row>
    <row r="45" spans="1:14" ht="15.75" thickBot="1">
      <c r="A45" s="11" t="str">
        <f t="shared" si="4"/>
        <v>M529053 7</v>
      </c>
      <c r="B45" s="3" t="s">
        <v>120</v>
      </c>
      <c r="C45" s="226"/>
      <c r="D45" s="270"/>
      <c r="E45" s="108">
        <v>4302.5200000000004</v>
      </c>
      <c r="F45" s="108">
        <v>712.29</v>
      </c>
      <c r="G45" s="108">
        <v>78135.5</v>
      </c>
      <c r="H45" s="105">
        <v>44100</v>
      </c>
      <c r="J45" s="30" t="str">
        <f t="shared" si="3"/>
        <v/>
      </c>
      <c r="L45" s="11" t="str">
        <f>IF(I45&lt;&gt;"",IF(SUMIF(Planes!BA:BA,'Control de pagos'!A45,Planes!BC:BC)=0,"",SUMIF(Planes!BA:BA,'Control de pagos'!A45,Planes!BC:BC)),"")</f>
        <v/>
      </c>
      <c r="N45" s="62">
        <f t="shared" si="2"/>
        <v>73120.69</v>
      </c>
    </row>
    <row r="46" spans="1:14" ht="15.75" thickBot="1">
      <c r="A46" s="11" t="str">
        <f t="shared" si="4"/>
        <v>M529053 8</v>
      </c>
      <c r="B46" s="3" t="s">
        <v>120</v>
      </c>
      <c r="C46" s="224">
        <v>8</v>
      </c>
      <c r="D46" s="269">
        <v>75241.279999999999</v>
      </c>
      <c r="E46" s="108">
        <v>2181.9299999999998</v>
      </c>
      <c r="F46" s="106" t="s">
        <v>30</v>
      </c>
      <c r="G46" s="108">
        <v>77423.210000000006</v>
      </c>
      <c r="H46" s="105">
        <v>44120</v>
      </c>
      <c r="J46" s="30" t="str">
        <f t="shared" si="3"/>
        <v/>
      </c>
      <c r="L46" s="11" t="str">
        <f>IF(I46&lt;&gt;"",IF(SUMIF(Planes!BA:BA,'Control de pagos'!A46,Planes!BC:BC)=0,"",SUMIF(Planes!BA:BA,'Control de pagos'!A46,Planes!BC:BC)),"")</f>
        <v/>
      </c>
      <c r="N46" s="62">
        <f t="shared" si="2"/>
        <v>75241.279999999999</v>
      </c>
    </row>
    <row r="47" spans="1:14" ht="15.75" thickBot="1">
      <c r="A47" s="11" t="str">
        <f t="shared" si="4"/>
        <v>M529053 8</v>
      </c>
      <c r="B47" s="3" t="s">
        <v>120</v>
      </c>
      <c r="C47" s="226"/>
      <c r="D47" s="270"/>
      <c r="E47" s="108">
        <v>2181.9299999999998</v>
      </c>
      <c r="F47" s="108">
        <v>712.29</v>
      </c>
      <c r="G47" s="108">
        <v>78135.5</v>
      </c>
      <c r="H47" s="105">
        <v>44130</v>
      </c>
      <c r="J47" s="30" t="str">
        <f t="shared" si="3"/>
        <v/>
      </c>
      <c r="L47" s="11" t="str">
        <f>IF(I47&lt;&gt;"",IF(SUMIF(Planes!BA:BA,'Control de pagos'!A47,Planes!BC:BC)=0,"",SUMIF(Planes!BA:BA,'Control de pagos'!A47,Planes!BC:BC)),"")</f>
        <v/>
      </c>
      <c r="N47" s="62">
        <f t="shared" si="2"/>
        <v>75241.279999999999</v>
      </c>
    </row>
    <row r="48" spans="1:14" ht="25.5" thickBot="1">
      <c r="A48" s="11" t="str">
        <f t="shared" si="4"/>
        <v>M662507 Cuota N°</v>
      </c>
      <c r="B48" s="3" t="s">
        <v>125</v>
      </c>
      <c r="C48" s="26" t="s">
        <v>24</v>
      </c>
      <c r="D48" s="26" t="s">
        <v>122</v>
      </c>
      <c r="E48" s="26" t="s">
        <v>123</v>
      </c>
      <c r="F48" s="26" t="s">
        <v>124</v>
      </c>
      <c r="G48" s="26" t="s">
        <v>47</v>
      </c>
      <c r="H48" s="26" t="s">
        <v>29</v>
      </c>
      <c r="J48" s="30" t="str">
        <f t="shared" si="3"/>
        <v/>
      </c>
      <c r="L48" s="11" t="str">
        <f>IF(I48&lt;&gt;"",IF(SUMIF(Planes!BA:BA,'Control de pagos'!A48,Planes!BC:BC)=0,"",SUMIF(Planes!BA:BA,'Control de pagos'!A48,Planes!BC:BC)),"")</f>
        <v/>
      </c>
      <c r="N48" s="62" t="str">
        <f t="shared" si="2"/>
        <v>Capital</v>
      </c>
    </row>
    <row r="49" spans="1:14" ht="15.75" thickBot="1">
      <c r="A49" s="11" t="str">
        <f t="shared" si="4"/>
        <v>M662507 1</v>
      </c>
      <c r="B49" s="3" t="s">
        <v>125</v>
      </c>
      <c r="C49" s="224">
        <v>1</v>
      </c>
      <c r="D49" s="269">
        <v>21741.32</v>
      </c>
      <c r="E49" s="107">
        <v>1304.48</v>
      </c>
      <c r="F49" s="102" t="s">
        <v>30</v>
      </c>
      <c r="G49" s="107">
        <v>23045.8</v>
      </c>
      <c r="H49" s="103">
        <v>43937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2">
        <f t="shared" si="2"/>
        <v>21741.32</v>
      </c>
    </row>
    <row r="50" spans="1:14" ht="15.75" thickBot="1">
      <c r="A50" s="11" t="str">
        <f t="shared" si="4"/>
        <v>M662507 1</v>
      </c>
      <c r="B50" s="3" t="s">
        <v>125</v>
      </c>
      <c r="C50" s="226"/>
      <c r="D50" s="270"/>
      <c r="E50" s="108">
        <v>1304.48</v>
      </c>
      <c r="F50" s="108">
        <v>192.05</v>
      </c>
      <c r="G50" s="108">
        <v>23237.85</v>
      </c>
      <c r="H50" s="105">
        <v>43947</v>
      </c>
      <c r="I50" s="41">
        <v>44020</v>
      </c>
      <c r="J50" s="30">
        <f t="shared" si="3"/>
        <v>44013</v>
      </c>
      <c r="L50" s="11">
        <f>IF(I50&lt;&gt;"",IF(SUMIF(Planes!BA:BA,'Control de pagos'!A50,Planes!BC:BC)=0,"",SUMIF(Planes!BA:BA,'Control de pagos'!A50,Planes!BC:BC)),"")</f>
        <v>1670.3255999999997</v>
      </c>
      <c r="N50" s="62">
        <f t="shared" si="2"/>
        <v>21741.32</v>
      </c>
    </row>
    <row r="51" spans="1:14" ht="15.75" thickBot="1">
      <c r="A51" s="11" t="str">
        <f t="shared" si="4"/>
        <v>M662507 2</v>
      </c>
      <c r="B51" s="3" t="s">
        <v>125</v>
      </c>
      <c r="C51" s="224">
        <v>2</v>
      </c>
      <c r="D51" s="269">
        <v>21741.32</v>
      </c>
      <c r="E51" s="108">
        <v>1956.72</v>
      </c>
      <c r="F51" s="106" t="s">
        <v>30</v>
      </c>
      <c r="G51" s="108">
        <v>23698.04</v>
      </c>
      <c r="H51" s="105">
        <v>43967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2">
        <f t="shared" si="2"/>
        <v>21741.32</v>
      </c>
    </row>
    <row r="52" spans="1:14" ht="15.75" thickBot="1">
      <c r="A52" s="11" t="str">
        <f t="shared" si="4"/>
        <v>M662507 2</v>
      </c>
      <c r="B52" s="3" t="s">
        <v>125</v>
      </c>
      <c r="C52" s="226"/>
      <c r="D52" s="270"/>
      <c r="E52" s="108">
        <v>1956.72</v>
      </c>
      <c r="F52" s="108">
        <v>197.49</v>
      </c>
      <c r="G52" s="108">
        <v>23895.53</v>
      </c>
      <c r="H52" s="105">
        <v>43977</v>
      </c>
      <c r="I52" s="41">
        <v>44054</v>
      </c>
      <c r="J52" s="30">
        <f t="shared" si="3"/>
        <v>44044</v>
      </c>
      <c r="L52" s="11">
        <f>IF(I52&lt;&gt;"",IF(SUMIF(Planes!BA:BA,'Control de pagos'!A52,Planes!BC:BC)=0,"",SUMIF(Planes!BA:BA,'Control de pagos'!A52,Planes!BC:BC)),"")</f>
        <v>1670.3255999999997</v>
      </c>
      <c r="N52" s="62">
        <f t="shared" si="2"/>
        <v>21741.32</v>
      </c>
    </row>
    <row r="53" spans="1:14" ht="15.75" thickBot="1">
      <c r="A53" s="11" t="str">
        <f t="shared" si="4"/>
        <v>M662507 3</v>
      </c>
      <c r="B53" s="3" t="s">
        <v>125</v>
      </c>
      <c r="C53" s="224">
        <v>3</v>
      </c>
      <c r="D53" s="269">
        <v>21741.32</v>
      </c>
      <c r="E53" s="108">
        <v>2608.96</v>
      </c>
      <c r="F53" s="106" t="s">
        <v>30</v>
      </c>
      <c r="G53" s="108">
        <v>24350.28</v>
      </c>
      <c r="H53" s="105">
        <v>43998</v>
      </c>
      <c r="J53" s="30" t="str">
        <f t="shared" si="3"/>
        <v/>
      </c>
      <c r="L53" s="11" t="str">
        <f>IF(I53&lt;&gt;"",IF(SUMIF(Planes!BA:BA,'Control de pagos'!A53,Planes!BC:BC)=0,"",SUMIF(Planes!BA:BA,'Control de pagos'!A53,Planes!BC:BC)),"")</f>
        <v/>
      </c>
      <c r="N53" s="62">
        <f t="shared" si="2"/>
        <v>21741.32</v>
      </c>
    </row>
    <row r="54" spans="1:14" ht="15.75" thickBot="1">
      <c r="A54" s="11" t="str">
        <f t="shared" si="4"/>
        <v>M662507 3</v>
      </c>
      <c r="B54" s="3" t="s">
        <v>125</v>
      </c>
      <c r="C54" s="226"/>
      <c r="D54" s="270"/>
      <c r="E54" s="108">
        <v>2608.96</v>
      </c>
      <c r="F54" s="108">
        <v>202.92</v>
      </c>
      <c r="G54" s="108">
        <v>24553.200000000001</v>
      </c>
      <c r="H54" s="105">
        <v>44008</v>
      </c>
      <c r="J54" s="30" t="str">
        <f t="shared" si="3"/>
        <v/>
      </c>
      <c r="L54" s="11" t="str">
        <f>IF(I54&lt;&gt;"",IF(SUMIF(Planes!BA:BA,'Control de pagos'!A54,Planes!BC:BC)=0,"",SUMIF(Planes!BA:BA,'Control de pagos'!A54,Planes!BC:BC)),"")</f>
        <v/>
      </c>
      <c r="N54" s="62">
        <f t="shared" si="2"/>
        <v>21741.32</v>
      </c>
    </row>
    <row r="55" spans="1:14" ht="15.75" thickBot="1">
      <c r="A55" s="11" t="str">
        <f t="shared" si="4"/>
        <v>M662507 4</v>
      </c>
      <c r="B55" s="3" t="s">
        <v>125</v>
      </c>
      <c r="C55" s="224">
        <v>4</v>
      </c>
      <c r="D55" s="269">
        <v>21741.32</v>
      </c>
      <c r="E55" s="108">
        <v>3261.2</v>
      </c>
      <c r="F55" s="106" t="s">
        <v>30</v>
      </c>
      <c r="G55" s="108">
        <v>25002.52</v>
      </c>
      <c r="H55" s="105">
        <v>44028</v>
      </c>
      <c r="J55" s="30" t="str">
        <f t="shared" si="3"/>
        <v/>
      </c>
      <c r="L55" s="11" t="str">
        <f>IF(I55&lt;&gt;"",IF(SUMIF(Planes!BA:BA,'Control de pagos'!A55,Planes!BC:BC)=0,"",SUMIF(Planes!BA:BA,'Control de pagos'!A55,Planes!BC:BC)),"")</f>
        <v/>
      </c>
      <c r="N55" s="62">
        <f t="shared" si="2"/>
        <v>21741.32</v>
      </c>
    </row>
    <row r="56" spans="1:14" ht="15.75" thickBot="1">
      <c r="A56" s="11" t="str">
        <f t="shared" si="4"/>
        <v>M662507 4</v>
      </c>
      <c r="B56" s="3" t="s">
        <v>125</v>
      </c>
      <c r="C56" s="226"/>
      <c r="D56" s="270"/>
      <c r="E56" s="108">
        <v>3261.2</v>
      </c>
      <c r="F56" s="108">
        <v>230.02</v>
      </c>
      <c r="G56" s="108">
        <v>25232.54</v>
      </c>
      <c r="H56" s="105">
        <v>44038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2">
        <f t="shared" si="2"/>
        <v>21741.32</v>
      </c>
    </row>
    <row r="57" spans="1:14" ht="15.75" thickBot="1">
      <c r="A57" s="11" t="str">
        <f t="shared" si="4"/>
        <v>M662507 5</v>
      </c>
      <c r="B57" s="3" t="s">
        <v>125</v>
      </c>
      <c r="C57" s="224">
        <v>5</v>
      </c>
      <c r="D57" s="269">
        <v>21741.32</v>
      </c>
      <c r="E57" s="108">
        <v>3913.44</v>
      </c>
      <c r="F57" s="106" t="s">
        <v>30</v>
      </c>
      <c r="G57" s="108">
        <v>25654.76</v>
      </c>
      <c r="H57" s="105">
        <v>44059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2">
        <f t="shared" si="2"/>
        <v>21741.32</v>
      </c>
    </row>
    <row r="58" spans="1:14" ht="15.75" thickBot="1">
      <c r="A58" s="11" t="str">
        <f t="shared" si="4"/>
        <v>M662507 5</v>
      </c>
      <c r="B58" s="3" t="s">
        <v>125</v>
      </c>
      <c r="C58" s="226"/>
      <c r="D58" s="270"/>
      <c r="E58" s="108">
        <v>3913.44</v>
      </c>
      <c r="F58" s="108">
        <v>236.02</v>
      </c>
      <c r="G58" s="108">
        <v>25890.78</v>
      </c>
      <c r="H58" s="105">
        <v>44069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2">
        <f t="shared" si="2"/>
        <v>21741.32</v>
      </c>
    </row>
    <row r="59" spans="1:14" ht="15.75" thickBot="1">
      <c r="A59" s="11" t="str">
        <f t="shared" si="4"/>
        <v>M662507 6</v>
      </c>
      <c r="B59" s="3" t="s">
        <v>125</v>
      </c>
      <c r="C59" s="224">
        <v>6</v>
      </c>
      <c r="D59" s="269">
        <v>21741.32</v>
      </c>
      <c r="E59" s="108">
        <v>4565.68</v>
      </c>
      <c r="F59" s="106" t="s">
        <v>30</v>
      </c>
      <c r="G59" s="108">
        <v>26307</v>
      </c>
      <c r="H59" s="105">
        <v>44090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2">
        <f t="shared" si="2"/>
        <v>21741.32</v>
      </c>
    </row>
    <row r="60" spans="1:14" ht="15.75" thickBot="1">
      <c r="A60" s="11" t="str">
        <f t="shared" si="4"/>
        <v>M662507 6</v>
      </c>
      <c r="B60" s="3" t="s">
        <v>125</v>
      </c>
      <c r="C60" s="226"/>
      <c r="D60" s="270"/>
      <c r="E60" s="108">
        <v>4565.68</v>
      </c>
      <c r="F60" s="108">
        <v>242.03</v>
      </c>
      <c r="G60" s="108">
        <v>26549.03</v>
      </c>
      <c r="H60" s="105">
        <v>44100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2">
        <f t="shared" si="2"/>
        <v>21741.32</v>
      </c>
    </row>
    <row r="61" spans="1:14" ht="15.75" thickBot="1">
      <c r="A61" s="11" t="str">
        <f t="shared" si="4"/>
        <v>M662507 7</v>
      </c>
      <c r="B61" s="3" t="s">
        <v>125</v>
      </c>
      <c r="C61" s="224">
        <v>7</v>
      </c>
      <c r="D61" s="269">
        <v>21741.32</v>
      </c>
      <c r="E61" s="108">
        <v>5217.91</v>
      </c>
      <c r="F61" s="106" t="s">
        <v>30</v>
      </c>
      <c r="G61" s="108">
        <v>26959.23</v>
      </c>
      <c r="H61" s="105">
        <v>44120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2">
        <f t="shared" si="2"/>
        <v>21741.32</v>
      </c>
    </row>
    <row r="62" spans="1:14" ht="15.75" thickBot="1">
      <c r="A62" s="11" t="str">
        <f t="shared" si="4"/>
        <v>M662507 7</v>
      </c>
      <c r="B62" s="3" t="s">
        <v>125</v>
      </c>
      <c r="C62" s="226"/>
      <c r="D62" s="270"/>
      <c r="E62" s="108">
        <v>5217.91</v>
      </c>
      <c r="F62" s="108">
        <v>248.02</v>
      </c>
      <c r="G62" s="108">
        <v>27207.25</v>
      </c>
      <c r="H62" s="105">
        <v>44130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2">
        <f t="shared" si="2"/>
        <v>21741.32</v>
      </c>
    </row>
    <row r="63" spans="1:14" ht="15.75" thickBot="1">
      <c r="A63" s="11" t="str">
        <f t="shared" si="4"/>
        <v>M662507 8</v>
      </c>
      <c r="B63" s="3" t="s">
        <v>125</v>
      </c>
      <c r="C63" s="224">
        <v>8</v>
      </c>
      <c r="D63" s="269">
        <v>21741.32</v>
      </c>
      <c r="E63" s="108">
        <v>5870.16</v>
      </c>
      <c r="F63" s="106" t="s">
        <v>30</v>
      </c>
      <c r="G63" s="108">
        <v>27611.48</v>
      </c>
      <c r="H63" s="105">
        <v>44151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2">
        <f t="shared" si="2"/>
        <v>21741.32</v>
      </c>
    </row>
    <row r="64" spans="1:14" ht="15.75" thickBot="1">
      <c r="A64" s="11" t="str">
        <f t="shared" si="4"/>
        <v>M662507 8</v>
      </c>
      <c r="B64" s="3" t="s">
        <v>125</v>
      </c>
      <c r="C64" s="226"/>
      <c r="D64" s="270"/>
      <c r="E64" s="108">
        <v>5870.16</v>
      </c>
      <c r="F64" s="108">
        <v>254.03</v>
      </c>
      <c r="G64" s="108">
        <v>27865.51</v>
      </c>
      <c r="H64" s="105">
        <v>44161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2">
        <f t="shared" si="2"/>
        <v>21741.32</v>
      </c>
    </row>
    <row r="65" spans="1:14" ht="15.75" thickBot="1">
      <c r="A65" s="11" t="str">
        <f t="shared" si="4"/>
        <v>M662507 9</v>
      </c>
      <c r="B65" s="3" t="s">
        <v>125</v>
      </c>
      <c r="C65" s="109">
        <v>9</v>
      </c>
      <c r="D65" s="110">
        <v>21741.32</v>
      </c>
      <c r="E65" s="108">
        <v>6522.39</v>
      </c>
      <c r="F65" s="106" t="s">
        <v>30</v>
      </c>
      <c r="G65" s="108">
        <v>28263.71</v>
      </c>
      <c r="H65" s="105">
        <v>44181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2">
        <f t="shared" si="2"/>
        <v>21741.32</v>
      </c>
    </row>
    <row r="66" spans="1:14" ht="15.75" thickBot="1">
      <c r="A66" s="11" t="str">
        <f t="shared" si="4"/>
        <v>M662507 10</v>
      </c>
      <c r="B66" s="3" t="s">
        <v>125</v>
      </c>
      <c r="C66" s="224">
        <v>10</v>
      </c>
      <c r="D66" s="269">
        <v>21741.32</v>
      </c>
      <c r="E66" s="108">
        <v>7174.64</v>
      </c>
      <c r="F66" s="106" t="s">
        <v>30</v>
      </c>
      <c r="G66" s="108">
        <v>28915.96</v>
      </c>
      <c r="H66" s="105">
        <v>44212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2">
        <f t="shared" si="2"/>
        <v>21741.32</v>
      </c>
    </row>
    <row r="67" spans="1:14" ht="15.75" thickBot="1">
      <c r="A67" s="11" t="str">
        <f t="shared" si="4"/>
        <v>M662507 10</v>
      </c>
      <c r="B67" s="3" t="s">
        <v>125</v>
      </c>
      <c r="C67" s="226"/>
      <c r="D67" s="270"/>
      <c r="E67" s="108">
        <v>7174.64</v>
      </c>
      <c r="F67" s="108">
        <v>266.02</v>
      </c>
      <c r="G67" s="108">
        <v>29181.98</v>
      </c>
      <c r="H67" s="105">
        <v>44222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2">
        <f t="shared" si="2"/>
        <v>21741.32</v>
      </c>
    </row>
    <row r="68" spans="1:14" ht="15.75" thickBot="1">
      <c r="A68" s="11" t="str">
        <f t="shared" si="4"/>
        <v>M662507 11</v>
      </c>
      <c r="B68" s="3" t="s">
        <v>125</v>
      </c>
      <c r="C68" s="224">
        <v>11</v>
      </c>
      <c r="D68" s="269">
        <v>21741.32</v>
      </c>
      <c r="E68" s="108">
        <v>7826.87</v>
      </c>
      <c r="F68" s="106" t="s">
        <v>30</v>
      </c>
      <c r="G68" s="108">
        <v>29568.19</v>
      </c>
      <c r="H68" s="105">
        <v>44243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2">
        <f t="shared" ref="N68:N131" si="5">IF(D68=0,D67,D68)</f>
        <v>21741.32</v>
      </c>
    </row>
    <row r="69" spans="1:14" ht="15.75" thickBot="1">
      <c r="A69" s="11" t="str">
        <f t="shared" si="4"/>
        <v>M662507 11</v>
      </c>
      <c r="B69" s="3" t="s">
        <v>125</v>
      </c>
      <c r="C69" s="226"/>
      <c r="D69" s="270"/>
      <c r="E69" s="108">
        <v>7826.87</v>
      </c>
      <c r="F69" s="108">
        <v>272.02999999999997</v>
      </c>
      <c r="G69" s="108">
        <v>29840.22</v>
      </c>
      <c r="H69" s="105">
        <v>44253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2">
        <f t="shared" si="5"/>
        <v>21741.32</v>
      </c>
    </row>
    <row r="70" spans="1:14" ht="15.75" thickBot="1">
      <c r="A70" s="11" t="str">
        <f t="shared" si="4"/>
        <v>M662507 12</v>
      </c>
      <c r="B70" s="3" t="s">
        <v>125</v>
      </c>
      <c r="C70" s="224">
        <v>12</v>
      </c>
      <c r="D70" s="269">
        <v>21741.32</v>
      </c>
      <c r="E70" s="108">
        <v>8479.11</v>
      </c>
      <c r="F70" s="106" t="s">
        <v>30</v>
      </c>
      <c r="G70" s="108">
        <v>30220.43</v>
      </c>
      <c r="H70" s="105">
        <v>44271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2">
        <f t="shared" si="5"/>
        <v>21741.32</v>
      </c>
    </row>
    <row r="71" spans="1:14" ht="15.75" thickBot="1">
      <c r="A71" s="11" t="str">
        <f t="shared" si="4"/>
        <v>M662507 12</v>
      </c>
      <c r="B71" s="3" t="s">
        <v>125</v>
      </c>
      <c r="C71" s="226"/>
      <c r="D71" s="270"/>
      <c r="E71" s="108">
        <v>8479.11</v>
      </c>
      <c r="F71" s="108">
        <v>278.02999999999997</v>
      </c>
      <c r="G71" s="108">
        <v>30498.46</v>
      </c>
      <c r="H71" s="105">
        <v>44281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2">
        <f t="shared" si="5"/>
        <v>21741.32</v>
      </c>
    </row>
    <row r="72" spans="1:14" ht="15.75" thickBot="1">
      <c r="A72" s="11" t="str">
        <f t="shared" si="4"/>
        <v>M662507 13</v>
      </c>
      <c r="B72" s="3" t="s">
        <v>125</v>
      </c>
      <c r="C72" s="224">
        <v>13</v>
      </c>
      <c r="D72" s="269">
        <v>21741.32</v>
      </c>
      <c r="E72" s="108">
        <v>9131.36</v>
      </c>
      <c r="F72" s="106" t="s">
        <v>30</v>
      </c>
      <c r="G72" s="108">
        <v>30872.68</v>
      </c>
      <c r="H72" s="105">
        <v>44302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2">
        <f t="shared" si="5"/>
        <v>21741.32</v>
      </c>
    </row>
    <row r="73" spans="1:14" ht="15.75" thickBot="1">
      <c r="A73" s="11" t="str">
        <f t="shared" si="4"/>
        <v>M662507 13</v>
      </c>
      <c r="B73" s="3" t="s">
        <v>125</v>
      </c>
      <c r="C73" s="226"/>
      <c r="D73" s="270"/>
      <c r="E73" s="108">
        <v>9131.36</v>
      </c>
      <c r="F73" s="108">
        <v>284.02999999999997</v>
      </c>
      <c r="G73" s="108">
        <v>31156.71</v>
      </c>
      <c r="H73" s="105">
        <v>44312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2">
        <f t="shared" si="5"/>
        <v>21741.32</v>
      </c>
    </row>
    <row r="74" spans="1:14" ht="15.75" thickBot="1">
      <c r="A74" s="11" t="str">
        <f t="shared" si="4"/>
        <v>M662507 14</v>
      </c>
      <c r="B74" s="3" t="s">
        <v>125</v>
      </c>
      <c r="C74" s="224">
        <v>14</v>
      </c>
      <c r="D74" s="269">
        <v>21741.32</v>
      </c>
      <c r="E74" s="108">
        <v>9783.59</v>
      </c>
      <c r="F74" s="106" t="s">
        <v>30</v>
      </c>
      <c r="G74" s="108">
        <v>31524.91</v>
      </c>
      <c r="H74" s="105">
        <v>44332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2">
        <f t="shared" si="5"/>
        <v>21741.32</v>
      </c>
    </row>
    <row r="75" spans="1:14" ht="15.75" thickBot="1">
      <c r="A75" s="11" t="str">
        <f t="shared" si="4"/>
        <v>M662507 14</v>
      </c>
      <c r="B75" s="3" t="s">
        <v>125</v>
      </c>
      <c r="C75" s="226"/>
      <c r="D75" s="270"/>
      <c r="E75" s="108">
        <v>9783.59</v>
      </c>
      <c r="F75" s="108">
        <v>290.02999999999997</v>
      </c>
      <c r="G75" s="108">
        <v>31814.94</v>
      </c>
      <c r="H75" s="105">
        <v>44342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2">
        <f t="shared" si="5"/>
        <v>21741.32</v>
      </c>
    </row>
    <row r="76" spans="1:14" ht="15.75" thickBot="1">
      <c r="A76" s="11" t="str">
        <f t="shared" si="4"/>
        <v>M662507 15</v>
      </c>
      <c r="B76" s="3" t="s">
        <v>125</v>
      </c>
      <c r="C76" s="224">
        <v>15</v>
      </c>
      <c r="D76" s="269">
        <v>21741.32</v>
      </c>
      <c r="E76" s="108">
        <v>10435.84</v>
      </c>
      <c r="F76" s="106" t="s">
        <v>30</v>
      </c>
      <c r="G76" s="108">
        <v>32177.16</v>
      </c>
      <c r="H76" s="105">
        <v>44363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2">
        <f t="shared" si="5"/>
        <v>21741.32</v>
      </c>
    </row>
    <row r="77" spans="1:14" ht="15.75" thickBot="1">
      <c r="A77" s="11" t="str">
        <f t="shared" si="4"/>
        <v>M662507 15</v>
      </c>
      <c r="B77" s="3" t="s">
        <v>125</v>
      </c>
      <c r="C77" s="226"/>
      <c r="D77" s="270"/>
      <c r="E77" s="108">
        <v>10435.84</v>
      </c>
      <c r="F77" s="108">
        <v>296.02999999999997</v>
      </c>
      <c r="G77" s="108">
        <v>32473.19</v>
      </c>
      <c r="H77" s="105">
        <v>44373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2">
        <f t="shared" si="5"/>
        <v>21741.32</v>
      </c>
    </row>
    <row r="78" spans="1:14" ht="15.75" thickBot="1">
      <c r="A78" s="11" t="str">
        <f t="shared" si="4"/>
        <v>M662507 16</v>
      </c>
      <c r="B78" s="3" t="s">
        <v>125</v>
      </c>
      <c r="C78" s="224">
        <v>16</v>
      </c>
      <c r="D78" s="269">
        <v>21741.32</v>
      </c>
      <c r="E78" s="108">
        <v>11088.07</v>
      </c>
      <c r="F78" s="106" t="s">
        <v>30</v>
      </c>
      <c r="G78" s="108">
        <v>32829.39</v>
      </c>
      <c r="H78" s="105">
        <v>44393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2">
        <f t="shared" si="5"/>
        <v>21741.32</v>
      </c>
    </row>
    <row r="79" spans="1:14" ht="15.75" thickBot="1">
      <c r="A79" s="11" t="str">
        <f t="shared" si="4"/>
        <v>M662507 16</v>
      </c>
      <c r="B79" s="3" t="s">
        <v>125</v>
      </c>
      <c r="C79" s="226"/>
      <c r="D79" s="270"/>
      <c r="E79" s="108">
        <v>11088.07</v>
      </c>
      <c r="F79" s="108">
        <v>302.02999999999997</v>
      </c>
      <c r="G79" s="108">
        <v>33131.42</v>
      </c>
      <c r="H79" s="105">
        <v>44403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2">
        <f t="shared" si="5"/>
        <v>21741.32</v>
      </c>
    </row>
    <row r="80" spans="1:14" ht="15.75" thickBot="1">
      <c r="A80" s="11" t="str">
        <f t="shared" si="4"/>
        <v>M662507 17</v>
      </c>
      <c r="B80" s="3" t="s">
        <v>125</v>
      </c>
      <c r="C80" s="224">
        <v>17</v>
      </c>
      <c r="D80" s="269">
        <v>21741.32</v>
      </c>
      <c r="E80" s="108">
        <v>11740.32</v>
      </c>
      <c r="F80" s="106" t="s">
        <v>30</v>
      </c>
      <c r="G80" s="108">
        <v>33481.64</v>
      </c>
      <c r="H80" s="105">
        <v>44424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2">
        <f t="shared" si="5"/>
        <v>21741.32</v>
      </c>
    </row>
    <row r="81" spans="1:14" ht="15.75" thickBot="1">
      <c r="A81" s="11" t="str">
        <f t="shared" si="4"/>
        <v>M662507 17</v>
      </c>
      <c r="B81" s="3" t="s">
        <v>125</v>
      </c>
      <c r="C81" s="226"/>
      <c r="D81" s="270"/>
      <c r="E81" s="108">
        <v>11740.32</v>
      </c>
      <c r="F81" s="108">
        <v>308.02999999999997</v>
      </c>
      <c r="G81" s="108">
        <v>33789.67</v>
      </c>
      <c r="H81" s="105">
        <v>44434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2">
        <f t="shared" si="5"/>
        <v>21741.32</v>
      </c>
    </row>
    <row r="82" spans="1:14" ht="15.75" thickBot="1">
      <c r="A82" s="11" t="str">
        <f t="shared" si="4"/>
        <v>M662507 18</v>
      </c>
      <c r="B82" s="3" t="s">
        <v>125</v>
      </c>
      <c r="C82" s="224">
        <v>18</v>
      </c>
      <c r="D82" s="269">
        <v>21741.32</v>
      </c>
      <c r="E82" s="108">
        <v>12392.55</v>
      </c>
      <c r="F82" s="106" t="s">
        <v>30</v>
      </c>
      <c r="G82" s="108">
        <v>34133.870000000003</v>
      </c>
      <c r="H82" s="105">
        <v>44455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2">
        <f t="shared" si="5"/>
        <v>21741.32</v>
      </c>
    </row>
    <row r="83" spans="1:14" ht="15.75" thickBot="1">
      <c r="A83" s="11" t="str">
        <f t="shared" si="4"/>
        <v>M662507 18</v>
      </c>
      <c r="B83" s="3" t="s">
        <v>125</v>
      </c>
      <c r="C83" s="226"/>
      <c r="D83" s="270"/>
      <c r="E83" s="108">
        <v>12392.55</v>
      </c>
      <c r="F83" s="108">
        <v>314.02999999999997</v>
      </c>
      <c r="G83" s="108">
        <v>34447.9</v>
      </c>
      <c r="H83" s="105">
        <v>44465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2">
        <f t="shared" si="5"/>
        <v>21741.32</v>
      </c>
    </row>
    <row r="84" spans="1:14" ht="15.75" thickBot="1">
      <c r="A84" s="11" t="str">
        <f t="shared" si="4"/>
        <v>M662507 19</v>
      </c>
      <c r="B84" s="3" t="s">
        <v>125</v>
      </c>
      <c r="C84" s="224">
        <v>19</v>
      </c>
      <c r="D84" s="269">
        <v>21741.32</v>
      </c>
      <c r="E84" s="108">
        <v>13044.79</v>
      </c>
      <c r="F84" s="106" t="s">
        <v>30</v>
      </c>
      <c r="G84" s="108">
        <v>34786.11</v>
      </c>
      <c r="H84" s="105">
        <v>44485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2">
        <f t="shared" si="5"/>
        <v>21741.32</v>
      </c>
    </row>
    <row r="85" spans="1:14" ht="15.75" thickBot="1">
      <c r="A85" s="11" t="str">
        <f t="shared" si="4"/>
        <v>M662507 19</v>
      </c>
      <c r="B85" s="3" t="s">
        <v>125</v>
      </c>
      <c r="C85" s="226"/>
      <c r="D85" s="270"/>
      <c r="E85" s="108">
        <v>13044.79</v>
      </c>
      <c r="F85" s="108">
        <v>320.02999999999997</v>
      </c>
      <c r="G85" s="108">
        <v>35106.14</v>
      </c>
      <c r="H85" s="105">
        <v>44495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2">
        <f t="shared" si="5"/>
        <v>21741.32</v>
      </c>
    </row>
    <row r="86" spans="1:14" ht="15.75" thickBot="1">
      <c r="A86" s="11" t="str">
        <f t="shared" si="4"/>
        <v>M662507 20</v>
      </c>
      <c r="B86" s="3" t="s">
        <v>125</v>
      </c>
      <c r="C86" s="224">
        <v>20</v>
      </c>
      <c r="D86" s="269">
        <v>21741.09</v>
      </c>
      <c r="E86" s="108">
        <v>13696.89</v>
      </c>
      <c r="F86" s="106" t="s">
        <v>30</v>
      </c>
      <c r="G86" s="108">
        <v>35437.980000000003</v>
      </c>
      <c r="H86" s="105">
        <v>44516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2">
        <f t="shared" si="5"/>
        <v>21741.09</v>
      </c>
    </row>
    <row r="87" spans="1:14" ht="15.75" thickBot="1">
      <c r="A87" s="11" t="str">
        <f t="shared" si="4"/>
        <v>M662507 20</v>
      </c>
      <c r="B87" s="3" t="s">
        <v>125</v>
      </c>
      <c r="C87" s="226"/>
      <c r="D87" s="270"/>
      <c r="E87" s="108">
        <v>13696.89</v>
      </c>
      <c r="F87" s="108">
        <v>326.02999999999997</v>
      </c>
      <c r="G87" s="108">
        <v>35764.01</v>
      </c>
      <c r="H87" s="105">
        <v>44526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2">
        <f t="shared" si="5"/>
        <v>21741.09</v>
      </c>
    </row>
    <row r="88" spans="1:14" ht="37.5" thickBot="1">
      <c r="A88" s="11" t="str">
        <f t="shared" si="4"/>
        <v>M988736 Cuota N°</v>
      </c>
      <c r="B88" s="3" t="s">
        <v>126</v>
      </c>
      <c r="C88" s="26" t="s">
        <v>24</v>
      </c>
      <c r="D88" s="26" t="s">
        <v>25</v>
      </c>
      <c r="E88" s="26" t="s">
        <v>26</v>
      </c>
      <c r="F88" s="26" t="s">
        <v>27</v>
      </c>
      <c r="G88" s="26" t="s">
        <v>28</v>
      </c>
      <c r="H88" s="26" t="s">
        <v>29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2" t="str">
        <f t="shared" si="5"/>
        <v>Capital($)</v>
      </c>
    </row>
    <row r="89" spans="1:14" ht="15.75" thickBot="1">
      <c r="A89" s="11" t="str">
        <f t="shared" si="4"/>
        <v>M988736 1</v>
      </c>
      <c r="B89" s="3" t="s">
        <v>126</v>
      </c>
      <c r="C89" s="109">
        <v>1</v>
      </c>
      <c r="D89" s="111">
        <v>5024.71</v>
      </c>
      <c r="E89" s="106">
        <v>241.19</v>
      </c>
      <c r="F89" s="106" t="s">
        <v>30</v>
      </c>
      <c r="G89" s="104">
        <v>5265.9</v>
      </c>
      <c r="H89" s="105">
        <v>44028</v>
      </c>
      <c r="I89" s="41">
        <v>44028</v>
      </c>
      <c r="J89" s="30">
        <f t="shared" si="6"/>
        <v>44013</v>
      </c>
      <c r="L89" s="11" t="str">
        <f>IF(I89&lt;&gt;"",IF(SUMIF(Planes!BA:BA,'Control de pagos'!A89,Planes!BC:BC)=0,"",SUMIF(Planes!BA:BA,'Control de pagos'!A89,Planes!BC:BC)),"")</f>
        <v/>
      </c>
      <c r="N89" s="62">
        <f t="shared" si="5"/>
        <v>5024.71</v>
      </c>
    </row>
    <row r="90" spans="1:14" ht="15.75" thickBot="1">
      <c r="A90" s="11" t="str">
        <f t="shared" si="4"/>
        <v>M988736 2</v>
      </c>
      <c r="B90" s="3" t="s">
        <v>126</v>
      </c>
      <c r="C90" s="224">
        <v>2</v>
      </c>
      <c r="D90" s="267">
        <v>5024.71</v>
      </c>
      <c r="E90" s="106">
        <v>396.95</v>
      </c>
      <c r="F90" s="106" t="s">
        <v>30</v>
      </c>
      <c r="G90" s="104">
        <v>5421.66</v>
      </c>
      <c r="H90" s="105">
        <v>44059</v>
      </c>
      <c r="I90" s="41">
        <v>44059</v>
      </c>
      <c r="J90" s="30">
        <f t="shared" si="6"/>
        <v>44044</v>
      </c>
      <c r="L90" s="11" t="str">
        <f>IF(I90&lt;&gt;"",IF(SUMIF(Planes!BA:BA,'Control de pagos'!A90,Planes!BC:BC)=0,"",SUMIF(Planes!BA:BA,'Control de pagos'!A90,Planes!BC:BC)),"")</f>
        <v/>
      </c>
      <c r="N90" s="62">
        <f t="shared" si="5"/>
        <v>5024.71</v>
      </c>
    </row>
    <row r="91" spans="1:14" ht="15.75" thickBot="1">
      <c r="A91" s="11" t="str">
        <f t="shared" si="4"/>
        <v>M988736 2</v>
      </c>
      <c r="B91" s="3" t="s">
        <v>126</v>
      </c>
      <c r="C91" s="226"/>
      <c r="D91" s="268"/>
      <c r="E91" s="106">
        <v>396.95</v>
      </c>
      <c r="F91" s="106">
        <v>49.88</v>
      </c>
      <c r="G91" s="104">
        <v>5471.54</v>
      </c>
      <c r="H91" s="105">
        <v>44069</v>
      </c>
      <c r="J91" s="30" t="str">
        <f t="shared" si="6"/>
        <v>-</v>
      </c>
      <c r="L91" s="11" t="str">
        <f>IF(I91&lt;&gt;"",IF(SUMIF(Planes!BA:BA,'Control de pagos'!A91,Planes!BC:BC)=0,"",SUMIF(Planes!BA:BA,'Control de pagos'!A91,Planes!BC:BC)),"")</f>
        <v/>
      </c>
      <c r="N91" s="62">
        <f t="shared" si="5"/>
        <v>5024.71</v>
      </c>
    </row>
    <row r="92" spans="1:14" ht="15.75" thickBot="1">
      <c r="A92" s="11" t="str">
        <f t="shared" si="4"/>
        <v>M988736 3</v>
      </c>
      <c r="B92" s="3" t="s">
        <v>126</v>
      </c>
      <c r="C92" s="224">
        <v>3</v>
      </c>
      <c r="D92" s="267">
        <v>5024.71</v>
      </c>
      <c r="E92" s="106">
        <v>547.69000000000005</v>
      </c>
      <c r="F92" s="106" t="s">
        <v>30</v>
      </c>
      <c r="G92" s="104">
        <v>5572.4</v>
      </c>
      <c r="H92" s="105">
        <v>44090</v>
      </c>
      <c r="I92" s="41">
        <v>44090</v>
      </c>
      <c r="J92" s="30">
        <f t="shared" si="6"/>
        <v>44075</v>
      </c>
      <c r="L92" s="11" t="str">
        <f>IF(I92&lt;&gt;"",IF(SUMIF(Planes!BA:BA,'Control de pagos'!A92,Planes!BC:BC)=0,"",SUMIF(Planes!BA:BA,'Control de pagos'!A92,Planes!BC:BC)),"")</f>
        <v/>
      </c>
      <c r="N92" s="62">
        <f t="shared" si="5"/>
        <v>5024.71</v>
      </c>
    </row>
    <row r="93" spans="1:14" ht="15.75" thickBot="1">
      <c r="A93" s="11" t="str">
        <f t="shared" si="4"/>
        <v>M988736 3</v>
      </c>
      <c r="B93" s="3" t="s">
        <v>126</v>
      </c>
      <c r="C93" s="226"/>
      <c r="D93" s="268"/>
      <c r="E93" s="106">
        <v>547.69000000000005</v>
      </c>
      <c r="F93" s="106">
        <v>51.27</v>
      </c>
      <c r="G93" s="104">
        <v>5623.67</v>
      </c>
      <c r="H93" s="105">
        <v>44100</v>
      </c>
      <c r="J93" s="30" t="str">
        <f t="shared" si="6"/>
        <v>-</v>
      </c>
      <c r="L93" s="11" t="str">
        <f>IF(I93&lt;&gt;"",IF(SUMIF(Planes!BA:BA,'Control de pagos'!A93,Planes!BC:BC)=0,"",SUMIF(Planes!BA:BA,'Control de pagos'!A93,Planes!BC:BC)),"")</f>
        <v/>
      </c>
      <c r="N93" s="62">
        <f t="shared" si="5"/>
        <v>5024.71</v>
      </c>
    </row>
    <row r="94" spans="1:14" ht="15.75" thickBot="1">
      <c r="A94" s="11" t="str">
        <f t="shared" si="4"/>
        <v>M988736 4</v>
      </c>
      <c r="B94" s="3" t="s">
        <v>126</v>
      </c>
      <c r="C94" s="224">
        <v>4</v>
      </c>
      <c r="D94" s="267">
        <v>5024.71</v>
      </c>
      <c r="E94" s="106">
        <v>693.41</v>
      </c>
      <c r="F94" s="106" t="s">
        <v>30</v>
      </c>
      <c r="G94" s="104">
        <v>5718.12</v>
      </c>
      <c r="H94" s="105">
        <v>44120</v>
      </c>
      <c r="I94" s="41">
        <v>44120</v>
      </c>
      <c r="J94" s="30">
        <f t="shared" si="6"/>
        <v>44105</v>
      </c>
      <c r="L94" s="11" t="str">
        <f>IF(I94&lt;&gt;"",IF(SUMIF(Planes!BA:BA,'Control de pagos'!A94,Planes!BC:BC)=0,"",SUMIF(Planes!BA:BA,'Control de pagos'!A94,Planes!BC:BC)),"")</f>
        <v/>
      </c>
      <c r="N94" s="62">
        <f t="shared" si="5"/>
        <v>5024.71</v>
      </c>
    </row>
    <row r="95" spans="1:14" ht="15.75" thickBot="1">
      <c r="A95" s="11" t="str">
        <f t="shared" si="4"/>
        <v>M988736 4</v>
      </c>
      <c r="B95" s="3" t="s">
        <v>126</v>
      </c>
      <c r="C95" s="226"/>
      <c r="D95" s="268"/>
      <c r="E95" s="106">
        <v>693.41</v>
      </c>
      <c r="F95" s="106">
        <v>57.56</v>
      </c>
      <c r="G95" s="104">
        <v>5775.68</v>
      </c>
      <c r="H95" s="105">
        <v>44130</v>
      </c>
      <c r="J95" s="30" t="str">
        <f t="shared" si="6"/>
        <v>-</v>
      </c>
      <c r="L95" s="11" t="str">
        <f>IF(I95&lt;&gt;"",IF(SUMIF(Planes!BA:BA,'Control de pagos'!A95,Planes!BC:BC)=0,"",SUMIF(Planes!BA:BA,'Control de pagos'!A95,Planes!BC:BC)),"")</f>
        <v/>
      </c>
      <c r="N95" s="62">
        <f t="shared" si="5"/>
        <v>5024.71</v>
      </c>
    </row>
    <row r="96" spans="1:14" ht="15.75" thickBot="1">
      <c r="A96" s="11" t="str">
        <f t="shared" si="4"/>
        <v>M988736 5</v>
      </c>
      <c r="B96" s="3" t="s">
        <v>126</v>
      </c>
      <c r="C96" s="224">
        <v>5</v>
      </c>
      <c r="D96" s="267">
        <v>5024.71</v>
      </c>
      <c r="E96" s="106">
        <v>849.18</v>
      </c>
      <c r="F96" s="106" t="s">
        <v>30</v>
      </c>
      <c r="G96" s="104">
        <v>5873.89</v>
      </c>
      <c r="H96" s="105">
        <v>44151</v>
      </c>
      <c r="I96" s="41">
        <v>44151</v>
      </c>
      <c r="J96" s="30">
        <f t="shared" si="6"/>
        <v>44136</v>
      </c>
      <c r="L96" s="11" t="str">
        <f>IF(I96&lt;&gt;"",IF(SUMIF(Planes!BA:BA,'Control de pagos'!A96,Planes!BC:BC)=0,"",SUMIF(Planes!BA:BA,'Control de pagos'!A96,Planes!BC:BC)),"")</f>
        <v/>
      </c>
      <c r="N96" s="62">
        <f t="shared" si="5"/>
        <v>5024.71</v>
      </c>
    </row>
    <row r="97" spans="1:14" ht="15.75" thickBot="1">
      <c r="A97" s="11" t="str">
        <f t="shared" si="4"/>
        <v>M988736 5</v>
      </c>
      <c r="B97" s="3" t="s">
        <v>126</v>
      </c>
      <c r="C97" s="226"/>
      <c r="D97" s="268"/>
      <c r="E97" s="106">
        <v>849.18</v>
      </c>
      <c r="F97" s="106">
        <v>59.13</v>
      </c>
      <c r="G97" s="104">
        <v>5933.02</v>
      </c>
      <c r="H97" s="105">
        <v>44161</v>
      </c>
      <c r="J97" s="30" t="str">
        <f t="shared" si="6"/>
        <v>-</v>
      </c>
      <c r="L97" s="11" t="str">
        <f>IF(I97&lt;&gt;"",IF(SUMIF(Planes!BA:BA,'Control de pagos'!A97,Planes!BC:BC)=0,"",SUMIF(Planes!BA:BA,'Control de pagos'!A97,Planes!BC:BC)),"")</f>
        <v/>
      </c>
      <c r="N97" s="62">
        <f t="shared" si="5"/>
        <v>5024.71</v>
      </c>
    </row>
    <row r="98" spans="1:14" ht="15.75" thickBot="1">
      <c r="A98" s="11" t="str">
        <f t="shared" si="4"/>
        <v>M988736 6</v>
      </c>
      <c r="B98" s="3" t="s">
        <v>126</v>
      </c>
      <c r="C98" s="224">
        <v>6</v>
      </c>
      <c r="D98" s="267">
        <v>5024.71</v>
      </c>
      <c r="E98" s="106">
        <v>994.89</v>
      </c>
      <c r="F98" s="106" t="s">
        <v>30</v>
      </c>
      <c r="G98" s="104">
        <v>6019.6</v>
      </c>
      <c r="H98" s="105">
        <v>44181</v>
      </c>
      <c r="I98" s="41">
        <v>44181</v>
      </c>
      <c r="J98" s="30">
        <f t="shared" si="6"/>
        <v>44166</v>
      </c>
      <c r="L98" s="11" t="str">
        <f>IF(I98&lt;&gt;"",IF(SUMIF(Planes!BA:BA,'Control de pagos'!A98,Planes!BC:BC)=0,"",SUMIF(Planes!BA:BA,'Control de pagos'!A98,Planes!BC:BC)),"")</f>
        <v/>
      </c>
      <c r="N98" s="62">
        <f t="shared" si="5"/>
        <v>5024.71</v>
      </c>
    </row>
    <row r="99" spans="1:14" ht="15.75" thickBot="1">
      <c r="A99" s="11" t="str">
        <f t="shared" si="4"/>
        <v>M988736 6</v>
      </c>
      <c r="B99" s="3" t="s">
        <v>126</v>
      </c>
      <c r="C99" s="226"/>
      <c r="D99" s="268"/>
      <c r="E99" s="106">
        <v>994.89</v>
      </c>
      <c r="F99" s="106">
        <v>60.6</v>
      </c>
      <c r="G99" s="104">
        <v>6080.2</v>
      </c>
      <c r="H99" s="105">
        <v>44191</v>
      </c>
      <c r="J99" s="30" t="str">
        <f t="shared" si="6"/>
        <v>-</v>
      </c>
      <c r="L99" s="11" t="str">
        <f>IF(I99&lt;&gt;"",IF(SUMIF(Planes!BA:BA,'Control de pagos'!A99,Planes!BC:BC)=0,"",SUMIF(Planes!BA:BA,'Control de pagos'!A99,Planes!BC:BC)),"")</f>
        <v/>
      </c>
      <c r="N99" s="62">
        <f t="shared" si="5"/>
        <v>5024.71</v>
      </c>
    </row>
    <row r="100" spans="1:14" ht="15.75" thickBot="1">
      <c r="A100" s="11" t="str">
        <f t="shared" si="4"/>
        <v>M988736 7</v>
      </c>
      <c r="B100" s="3" t="s">
        <v>126</v>
      </c>
      <c r="C100" s="224">
        <v>7</v>
      </c>
      <c r="D100" s="267">
        <v>5024.71</v>
      </c>
      <c r="E100" s="104">
        <v>1150.6600000000001</v>
      </c>
      <c r="F100" s="106" t="s">
        <v>30</v>
      </c>
      <c r="G100" s="104">
        <v>6175.37</v>
      </c>
      <c r="H100" s="105">
        <v>44212</v>
      </c>
      <c r="I100" s="41">
        <v>44212</v>
      </c>
      <c r="J100" s="30">
        <f t="shared" si="6"/>
        <v>44197</v>
      </c>
      <c r="L100" s="11" t="str">
        <f>IF(I100&lt;&gt;"",IF(SUMIF(Planes!BA:BA,'Control de pagos'!A100,Planes!BC:BC)=0,"",SUMIF(Planes!BA:BA,'Control de pagos'!A100,Planes!BC:BC)),"")</f>
        <v/>
      </c>
      <c r="N100" s="62">
        <f t="shared" si="5"/>
        <v>5024.71</v>
      </c>
    </row>
    <row r="101" spans="1:14" ht="15.75" thickBot="1">
      <c r="A101" s="11" t="str">
        <f t="shared" si="4"/>
        <v>M988736 7</v>
      </c>
      <c r="B101" s="3" t="s">
        <v>126</v>
      </c>
      <c r="C101" s="226"/>
      <c r="D101" s="268"/>
      <c r="E101" s="104">
        <v>1150.6600000000001</v>
      </c>
      <c r="F101" s="106">
        <v>62.17</v>
      </c>
      <c r="G101" s="104">
        <v>6237.54</v>
      </c>
      <c r="H101" s="105">
        <v>44222</v>
      </c>
      <c r="J101" s="30" t="str">
        <f t="shared" si="6"/>
        <v>-</v>
      </c>
      <c r="L101" s="11" t="str">
        <f>IF(I101&lt;&gt;"",IF(SUMIF(Planes!BA:BA,'Control de pagos'!A101,Planes!BC:BC)=0,"",SUMIF(Planes!BA:BA,'Control de pagos'!A101,Planes!BC:BC)),"")</f>
        <v/>
      </c>
      <c r="N101" s="62">
        <f t="shared" si="5"/>
        <v>5024.71</v>
      </c>
    </row>
    <row r="102" spans="1:14" ht="15.75" thickBot="1">
      <c r="A102" s="11" t="str">
        <f t="shared" si="4"/>
        <v>M988736 8</v>
      </c>
      <c r="B102" s="3" t="s">
        <v>126</v>
      </c>
      <c r="C102" s="224">
        <v>8</v>
      </c>
      <c r="D102" s="267">
        <v>5024.71</v>
      </c>
      <c r="E102" s="104">
        <v>1301.4000000000001</v>
      </c>
      <c r="F102" s="106" t="s">
        <v>30</v>
      </c>
      <c r="G102" s="104">
        <v>6326.11</v>
      </c>
      <c r="H102" s="105">
        <v>44243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2">
        <f t="shared" si="5"/>
        <v>5024.71</v>
      </c>
    </row>
    <row r="103" spans="1:14" ht="15.75" thickBot="1">
      <c r="A103" s="11" t="str">
        <f t="shared" si="4"/>
        <v>M988736 8</v>
      </c>
      <c r="B103" s="3" t="s">
        <v>126</v>
      </c>
      <c r="C103" s="226"/>
      <c r="D103" s="268"/>
      <c r="E103" s="104">
        <v>1301.4000000000001</v>
      </c>
      <c r="F103" s="106">
        <v>63.68</v>
      </c>
      <c r="G103" s="104">
        <v>6389.79</v>
      </c>
      <c r="H103" s="105">
        <v>44253</v>
      </c>
      <c r="I103" s="41">
        <v>44253</v>
      </c>
      <c r="J103" s="30">
        <f t="shared" si="6"/>
        <v>44228</v>
      </c>
      <c r="L103" s="11" t="str">
        <f>IF(I103&lt;&gt;"",IF(SUMIF(Planes!BA:BA,'Control de pagos'!A103,Planes!BC:BC)=0,"",SUMIF(Planes!BA:BA,'Control de pagos'!A103,Planes!BC:BC)),"")</f>
        <v/>
      </c>
      <c r="N103" s="62">
        <f t="shared" si="5"/>
        <v>5024.71</v>
      </c>
    </row>
    <row r="104" spans="1:14" ht="15.75" thickBot="1">
      <c r="A104" s="11" t="str">
        <f t="shared" si="4"/>
        <v>M988736 9</v>
      </c>
      <c r="B104" s="3" t="s">
        <v>126</v>
      </c>
      <c r="C104" s="224">
        <v>9</v>
      </c>
      <c r="D104" s="267">
        <v>5024.71</v>
      </c>
      <c r="E104" s="104">
        <v>1437.07</v>
      </c>
      <c r="F104" s="106" t="s">
        <v>30</v>
      </c>
      <c r="G104" s="104">
        <v>6461.78</v>
      </c>
      <c r="H104" s="105">
        <v>44271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2">
        <f t="shared" si="5"/>
        <v>5024.71</v>
      </c>
    </row>
    <row r="105" spans="1:14" ht="15.75" thickBot="1">
      <c r="A105" s="11" t="str">
        <f t="shared" si="4"/>
        <v>M988736 9</v>
      </c>
      <c r="B105" s="3" t="s">
        <v>126</v>
      </c>
      <c r="C105" s="226"/>
      <c r="D105" s="268"/>
      <c r="E105" s="104">
        <v>1437.07</v>
      </c>
      <c r="F105" s="106">
        <v>65.05</v>
      </c>
      <c r="G105" s="104">
        <v>6526.83</v>
      </c>
      <c r="H105" s="105">
        <v>44281</v>
      </c>
      <c r="I105" s="41">
        <v>44281</v>
      </c>
      <c r="J105" s="30">
        <f t="shared" si="6"/>
        <v>44256</v>
      </c>
      <c r="L105" s="11" t="str">
        <f>IF(I105&lt;&gt;"",IF(SUMIF(Planes!BA:BA,'Control de pagos'!A105,Planes!BC:BC)=0,"",SUMIF(Planes!BA:BA,'Control de pagos'!A105,Planes!BC:BC)),"")</f>
        <v/>
      </c>
      <c r="N105" s="62">
        <f t="shared" si="5"/>
        <v>5024.71</v>
      </c>
    </row>
    <row r="106" spans="1:14" ht="15.75" thickBot="1">
      <c r="A106" s="11" t="str">
        <f t="shared" ref="A106:A169" si="7">B106&amp;" "&amp;IF(C106="",C105,C106)</f>
        <v>M988736 10</v>
      </c>
      <c r="B106" s="3" t="s">
        <v>126</v>
      </c>
      <c r="C106" s="224">
        <v>10</v>
      </c>
      <c r="D106" s="267">
        <v>5024.71</v>
      </c>
      <c r="E106" s="104">
        <v>1602.88</v>
      </c>
      <c r="F106" s="106" t="s">
        <v>30</v>
      </c>
      <c r="G106" s="104">
        <v>6627.59</v>
      </c>
      <c r="H106" s="105">
        <v>44302</v>
      </c>
      <c r="I106" s="41">
        <v>44302</v>
      </c>
      <c r="J106" s="30">
        <f t="shared" si="6"/>
        <v>44287</v>
      </c>
      <c r="L106" s="11" t="str">
        <f>IF(I106&lt;&gt;"",IF(SUMIF(Planes!BA:BA,'Control de pagos'!A106,Planes!BC:BC)=0,"",SUMIF(Planes!BA:BA,'Control de pagos'!A106,Planes!BC:BC)),"")</f>
        <v/>
      </c>
      <c r="N106" s="62">
        <f t="shared" si="5"/>
        <v>5024.71</v>
      </c>
    </row>
    <row r="107" spans="1:14" ht="15.75" thickBot="1">
      <c r="A107" s="11" t="str">
        <f t="shared" si="7"/>
        <v>M988736 10</v>
      </c>
      <c r="B107" s="3" t="s">
        <v>126</v>
      </c>
      <c r="C107" s="226"/>
      <c r="D107" s="268"/>
      <c r="E107" s="104">
        <v>1602.88</v>
      </c>
      <c r="F107" s="106">
        <v>66.72</v>
      </c>
      <c r="G107" s="104">
        <v>6694.31</v>
      </c>
      <c r="H107" s="105">
        <v>44312</v>
      </c>
      <c r="J107" s="30" t="str">
        <f t="shared" si="6"/>
        <v>-</v>
      </c>
      <c r="L107" s="11" t="str">
        <f>IF(I107&lt;&gt;"",IF(SUMIF(Planes!BA:BA,'Control de pagos'!A107,Planes!BC:BC)=0,"",SUMIF(Planes!BA:BA,'Control de pagos'!A107,Planes!BC:BC)),"")</f>
        <v/>
      </c>
      <c r="N107" s="62">
        <f t="shared" si="5"/>
        <v>5024.71</v>
      </c>
    </row>
    <row r="108" spans="1:14" ht="15.75" thickBot="1">
      <c r="A108" s="11" t="str">
        <f t="shared" si="7"/>
        <v>M988736 11</v>
      </c>
      <c r="B108" s="3" t="s">
        <v>126</v>
      </c>
      <c r="C108" s="224">
        <v>11</v>
      </c>
      <c r="D108" s="267">
        <v>5024.71</v>
      </c>
      <c r="E108" s="104">
        <v>1748.6</v>
      </c>
      <c r="F108" s="106" t="s">
        <v>30</v>
      </c>
      <c r="G108" s="104">
        <v>6773.31</v>
      </c>
      <c r="H108" s="105">
        <v>44332</v>
      </c>
      <c r="I108" s="41">
        <v>44333</v>
      </c>
      <c r="J108" s="30">
        <f t="shared" si="6"/>
        <v>44317</v>
      </c>
      <c r="L108" s="11" t="str">
        <f>IF(I108&lt;&gt;"",IF(SUMIF(Planes!BA:BA,'Control de pagos'!A108,Planes!BC:BC)=0,"",SUMIF(Planes!BA:BA,'Control de pagos'!A108,Planes!BC:BC)),"")</f>
        <v/>
      </c>
      <c r="N108" s="62">
        <f t="shared" si="5"/>
        <v>5024.71</v>
      </c>
    </row>
    <row r="109" spans="1:14" ht="15.75" thickBot="1">
      <c r="A109" s="11" t="str">
        <f t="shared" si="7"/>
        <v>M988736 11</v>
      </c>
      <c r="B109" s="3" t="s">
        <v>126</v>
      </c>
      <c r="C109" s="226"/>
      <c r="D109" s="268"/>
      <c r="E109" s="104">
        <v>1748.6</v>
      </c>
      <c r="F109" s="106">
        <v>68.180000000000007</v>
      </c>
      <c r="G109" s="104">
        <v>6841.49</v>
      </c>
      <c r="H109" s="105">
        <v>44342</v>
      </c>
      <c r="J109" s="30" t="str">
        <f t="shared" si="6"/>
        <v>-</v>
      </c>
      <c r="L109" s="11" t="str">
        <f>IF(I109&lt;&gt;"",IF(SUMIF(Planes!BA:BA,'Control de pagos'!A109,Planes!BC:BC)=0,"",SUMIF(Planes!BA:BA,'Control de pagos'!A109,Planes!BC:BC)),"")</f>
        <v/>
      </c>
      <c r="N109" s="62">
        <f t="shared" si="5"/>
        <v>5024.71</v>
      </c>
    </row>
    <row r="110" spans="1:14" ht="15.75" thickBot="1">
      <c r="A110" s="11" t="str">
        <f t="shared" si="7"/>
        <v>M988736 12</v>
      </c>
      <c r="B110" s="3" t="s">
        <v>126</v>
      </c>
      <c r="C110" s="224">
        <v>12</v>
      </c>
      <c r="D110" s="267">
        <v>5024.71</v>
      </c>
      <c r="E110" s="104">
        <v>1904.37</v>
      </c>
      <c r="F110" s="106" t="s">
        <v>30</v>
      </c>
      <c r="G110" s="104">
        <v>6929.08</v>
      </c>
      <c r="H110" s="105">
        <v>44363</v>
      </c>
      <c r="I110" s="41">
        <v>44363</v>
      </c>
      <c r="J110" s="30">
        <f t="shared" si="6"/>
        <v>44348</v>
      </c>
      <c r="L110" s="11" t="str">
        <f>IF(I110&lt;&gt;"",IF(SUMIF(Planes!BA:BA,'Control de pagos'!A110,Planes!BC:BC)=0,"",SUMIF(Planes!BA:BA,'Control de pagos'!A110,Planes!BC:BC)),"")</f>
        <v/>
      </c>
      <c r="N110" s="62">
        <f t="shared" si="5"/>
        <v>5024.71</v>
      </c>
    </row>
    <row r="111" spans="1:14" ht="15.75" thickBot="1">
      <c r="A111" s="11" t="str">
        <f t="shared" si="7"/>
        <v>M988736 12</v>
      </c>
      <c r="B111" s="3" t="s">
        <v>126</v>
      </c>
      <c r="C111" s="226"/>
      <c r="D111" s="268"/>
      <c r="E111" s="104">
        <v>1904.37</v>
      </c>
      <c r="F111" s="106">
        <v>69.75</v>
      </c>
      <c r="G111" s="104">
        <v>6998.83</v>
      </c>
      <c r="H111" s="105">
        <v>44373</v>
      </c>
      <c r="J111" s="30" t="str">
        <f t="shared" si="6"/>
        <v>-</v>
      </c>
      <c r="L111" s="11" t="str">
        <f>IF(I111&lt;&gt;"",IF(SUMIF(Planes!BA:BA,'Control de pagos'!A111,Planes!BC:BC)=0,"",SUMIF(Planes!BA:BA,'Control de pagos'!A111,Planes!BC:BC)),"")</f>
        <v/>
      </c>
      <c r="N111" s="62">
        <f t="shared" si="5"/>
        <v>5024.71</v>
      </c>
    </row>
    <row r="112" spans="1:14" ht="15.75" thickBot="1">
      <c r="A112" s="11" t="str">
        <f t="shared" si="7"/>
        <v>M988736 13</v>
      </c>
      <c r="B112" s="3" t="s">
        <v>126</v>
      </c>
      <c r="C112" s="224">
        <v>13</v>
      </c>
      <c r="D112" s="267">
        <v>5024.71</v>
      </c>
      <c r="E112" s="104">
        <v>2050.08</v>
      </c>
      <c r="F112" s="106" t="s">
        <v>30</v>
      </c>
      <c r="G112" s="104">
        <v>7074.79</v>
      </c>
      <c r="H112" s="105">
        <v>44393</v>
      </c>
      <c r="I112" s="41">
        <v>44393</v>
      </c>
      <c r="J112" s="30">
        <f t="shared" si="6"/>
        <v>44378</v>
      </c>
      <c r="L112" s="11" t="str">
        <f>IF(I112&lt;&gt;"",IF(SUMIF(Planes!BA:BA,'Control de pagos'!A112,Planes!BC:BC)=0,"",SUMIF(Planes!BA:BA,'Control de pagos'!A112,Planes!BC:BC)),"")</f>
        <v/>
      </c>
      <c r="N112" s="62">
        <f t="shared" si="5"/>
        <v>5024.71</v>
      </c>
    </row>
    <row r="113" spans="1:14" ht="15.75" thickBot="1">
      <c r="A113" s="11" t="str">
        <f t="shared" si="7"/>
        <v>M988736 13</v>
      </c>
      <c r="B113" s="3" t="s">
        <v>126</v>
      </c>
      <c r="C113" s="226"/>
      <c r="D113" s="268"/>
      <c r="E113" s="104">
        <v>2050.08</v>
      </c>
      <c r="F113" s="106">
        <v>71.22</v>
      </c>
      <c r="G113" s="104">
        <v>7146.01</v>
      </c>
      <c r="H113" s="105">
        <v>44403</v>
      </c>
      <c r="J113" s="30" t="str">
        <f t="shared" si="6"/>
        <v>-</v>
      </c>
      <c r="L113" s="11" t="str">
        <f>IF(I113&lt;&gt;"",IF(SUMIF(Planes!BA:BA,'Control de pagos'!A113,Planes!BC:BC)=0,"",SUMIF(Planes!BA:BA,'Control de pagos'!A113,Planes!BC:BC)),"")</f>
        <v/>
      </c>
      <c r="N113" s="62">
        <f t="shared" si="5"/>
        <v>5024.71</v>
      </c>
    </row>
    <row r="114" spans="1:14" ht="15.75" thickBot="1">
      <c r="A114" s="11" t="str">
        <f t="shared" si="7"/>
        <v>M988736 14</v>
      </c>
      <c r="B114" s="3" t="s">
        <v>126</v>
      </c>
      <c r="C114" s="224">
        <v>14</v>
      </c>
      <c r="D114" s="267">
        <v>5024.71</v>
      </c>
      <c r="E114" s="104">
        <v>2205.85</v>
      </c>
      <c r="F114" s="106" t="s">
        <v>30</v>
      </c>
      <c r="G114" s="104">
        <v>7230.56</v>
      </c>
      <c r="H114" s="105">
        <v>44424</v>
      </c>
      <c r="I114" s="41">
        <v>44425</v>
      </c>
      <c r="J114" s="30">
        <f t="shared" si="6"/>
        <v>44409</v>
      </c>
      <c r="L114" s="11" t="str">
        <f>IF(I114&lt;&gt;"",IF(SUMIF(Planes!BA:BA,'Control de pagos'!A114,Planes!BC:BC)=0,"",SUMIF(Planes!BA:BA,'Control de pagos'!A114,Planes!BC:BC)),"")</f>
        <v/>
      </c>
      <c r="N114" s="62">
        <f t="shared" si="5"/>
        <v>5024.71</v>
      </c>
    </row>
    <row r="115" spans="1:14" ht="15.75" thickBot="1">
      <c r="A115" s="11" t="str">
        <f t="shared" si="7"/>
        <v>M988736 14</v>
      </c>
      <c r="B115" s="3" t="s">
        <v>126</v>
      </c>
      <c r="C115" s="226"/>
      <c r="D115" s="268"/>
      <c r="E115" s="104">
        <v>2205.85</v>
      </c>
      <c r="F115" s="106">
        <v>72.790000000000006</v>
      </c>
      <c r="G115" s="104">
        <v>7303.35</v>
      </c>
      <c r="H115" s="105">
        <v>44434</v>
      </c>
      <c r="J115" s="30" t="str">
        <f t="shared" si="6"/>
        <v>-</v>
      </c>
      <c r="L115" s="11" t="str">
        <f>IF(I115&lt;&gt;"",IF(SUMIF(Planes!BA:BA,'Control de pagos'!A115,Planes!BC:BC)=0,"",SUMIF(Planes!BA:BA,'Control de pagos'!A115,Planes!BC:BC)),"")</f>
        <v/>
      </c>
      <c r="N115" s="62">
        <f t="shared" si="5"/>
        <v>5024.71</v>
      </c>
    </row>
    <row r="116" spans="1:14" ht="15.75" thickBot="1">
      <c r="A116" s="11" t="str">
        <f t="shared" si="7"/>
        <v>M988736 15</v>
      </c>
      <c r="B116" s="3" t="s">
        <v>126</v>
      </c>
      <c r="C116" s="224">
        <v>15</v>
      </c>
      <c r="D116" s="267">
        <v>5024.71</v>
      </c>
      <c r="E116" s="104">
        <v>2356.59</v>
      </c>
      <c r="F116" s="106" t="s">
        <v>30</v>
      </c>
      <c r="G116" s="104">
        <v>7381.3</v>
      </c>
      <c r="H116" s="105">
        <v>44455</v>
      </c>
      <c r="I116" s="41">
        <v>44455</v>
      </c>
      <c r="J116" s="30">
        <f t="shared" si="6"/>
        <v>44440</v>
      </c>
      <c r="L116" s="11" t="str">
        <f>IF(I116&lt;&gt;"",IF(SUMIF(Planes!BA:BA,'Control de pagos'!A116,Planes!BC:BC)=0,"",SUMIF(Planes!BA:BA,'Control de pagos'!A116,Planes!BC:BC)),"")</f>
        <v/>
      </c>
      <c r="N116" s="62">
        <f t="shared" si="5"/>
        <v>5024.71</v>
      </c>
    </row>
    <row r="117" spans="1:14" ht="15.75" thickBot="1">
      <c r="A117" s="11" t="str">
        <f t="shared" si="7"/>
        <v>M988736 15</v>
      </c>
      <c r="B117" s="3" t="s">
        <v>126</v>
      </c>
      <c r="C117" s="226"/>
      <c r="D117" s="268"/>
      <c r="E117" s="104">
        <v>2356.59</v>
      </c>
      <c r="F117" s="106">
        <v>74.31</v>
      </c>
      <c r="G117" s="104">
        <v>7455.61</v>
      </c>
      <c r="H117" s="105">
        <v>44465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2">
        <f t="shared" si="5"/>
        <v>5024.71</v>
      </c>
    </row>
    <row r="118" spans="1:14" ht="15.75" thickBot="1">
      <c r="A118" s="11" t="str">
        <f t="shared" si="7"/>
        <v>M988736 16</v>
      </c>
      <c r="B118" s="3" t="s">
        <v>126</v>
      </c>
      <c r="C118" s="224">
        <v>16</v>
      </c>
      <c r="D118" s="267">
        <v>5024.71</v>
      </c>
      <c r="E118" s="104">
        <v>2502.31</v>
      </c>
      <c r="F118" s="106" t="s">
        <v>30</v>
      </c>
      <c r="G118" s="104">
        <v>7527.02</v>
      </c>
      <c r="H118" s="105">
        <v>44485</v>
      </c>
      <c r="I118" s="41">
        <v>44487</v>
      </c>
      <c r="J118" s="30">
        <f t="shared" si="6"/>
        <v>44470</v>
      </c>
      <c r="L118" s="11" t="str">
        <f>IF(I118&lt;&gt;"",IF(SUMIF(Planes!BA:BA,'Control de pagos'!A118,Planes!BC:BC)=0,"",SUMIF(Planes!BA:BA,'Control de pagos'!A118,Planes!BC:BC)),"")</f>
        <v/>
      </c>
      <c r="N118" s="62">
        <f t="shared" si="5"/>
        <v>5024.71</v>
      </c>
    </row>
    <row r="119" spans="1:14" ht="15.75" thickBot="1">
      <c r="A119" s="11" t="str">
        <f t="shared" si="7"/>
        <v>M988736 16</v>
      </c>
      <c r="B119" s="3" t="s">
        <v>126</v>
      </c>
      <c r="C119" s="226"/>
      <c r="D119" s="268"/>
      <c r="E119" s="104">
        <v>2502.31</v>
      </c>
      <c r="F119" s="106">
        <v>75.77</v>
      </c>
      <c r="G119" s="104">
        <v>7602.79</v>
      </c>
      <c r="H119" s="105">
        <v>44495</v>
      </c>
      <c r="J119" s="30" t="str">
        <f t="shared" si="6"/>
        <v>-</v>
      </c>
      <c r="L119" s="11" t="str">
        <f>IF(I119&lt;&gt;"",IF(SUMIF(Planes!BA:BA,'Control de pagos'!A119,Planes!BC:BC)=0,"",SUMIF(Planes!BA:BA,'Control de pagos'!A119,Planes!BC:BC)),"")</f>
        <v/>
      </c>
      <c r="N119" s="62">
        <f t="shared" si="5"/>
        <v>5024.71</v>
      </c>
    </row>
    <row r="120" spans="1:14" ht="15.75" thickBot="1">
      <c r="A120" s="11" t="str">
        <f t="shared" si="7"/>
        <v>M988736 17</v>
      </c>
      <c r="B120" s="3" t="s">
        <v>126</v>
      </c>
      <c r="C120" s="224">
        <v>17</v>
      </c>
      <c r="D120" s="267">
        <v>5024.71</v>
      </c>
      <c r="E120" s="104">
        <v>2658.07</v>
      </c>
      <c r="F120" s="106" t="s">
        <v>30</v>
      </c>
      <c r="G120" s="104">
        <v>7682.78</v>
      </c>
      <c r="H120" s="105">
        <v>44516</v>
      </c>
      <c r="I120" s="41">
        <v>44516</v>
      </c>
      <c r="J120" s="30">
        <f t="shared" si="6"/>
        <v>44501</v>
      </c>
      <c r="L120" s="11" t="str">
        <f>IF(I120&lt;&gt;"",IF(SUMIF(Planes!BA:BA,'Control de pagos'!A120,Planes!BC:BC)=0,"",SUMIF(Planes!BA:BA,'Control de pagos'!A120,Planes!BC:BC)),"")</f>
        <v/>
      </c>
      <c r="N120" s="62">
        <f t="shared" si="5"/>
        <v>5024.71</v>
      </c>
    </row>
    <row r="121" spans="1:14" ht="15.75" thickBot="1">
      <c r="A121" s="11" t="str">
        <f t="shared" si="7"/>
        <v>M988736 17</v>
      </c>
      <c r="B121" s="3" t="s">
        <v>126</v>
      </c>
      <c r="C121" s="226"/>
      <c r="D121" s="268"/>
      <c r="E121" s="104">
        <v>2658.07</v>
      </c>
      <c r="F121" s="106">
        <v>77.34</v>
      </c>
      <c r="G121" s="104">
        <v>7760.12</v>
      </c>
      <c r="H121" s="105">
        <v>44526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2">
        <f t="shared" si="5"/>
        <v>5024.71</v>
      </c>
    </row>
    <row r="122" spans="1:14" ht="15.75" thickBot="1">
      <c r="A122" s="11" t="str">
        <f t="shared" si="7"/>
        <v>M988736 18</v>
      </c>
      <c r="B122" s="3" t="s">
        <v>126</v>
      </c>
      <c r="C122" s="224">
        <v>18</v>
      </c>
      <c r="D122" s="267">
        <v>5024.71</v>
      </c>
      <c r="E122" s="104">
        <v>2723.39</v>
      </c>
      <c r="F122" s="106" t="s">
        <v>30</v>
      </c>
      <c r="G122" s="104">
        <f>+E122+D122</f>
        <v>7748.1</v>
      </c>
      <c r="H122" s="105">
        <v>44546</v>
      </c>
      <c r="I122" s="41">
        <v>44546</v>
      </c>
      <c r="J122" s="30">
        <f t="shared" si="6"/>
        <v>44531</v>
      </c>
      <c r="L122" s="11" t="str">
        <f>IF(I122&lt;&gt;"",IF(SUMIF(Planes!BA:BA,'Control de pagos'!A122,Planes!BC:BC)=0,"",SUMIF(Planes!BA:BA,'Control de pagos'!A122,Planes!BC:BC)),"")</f>
        <v/>
      </c>
      <c r="N122" s="62">
        <f t="shared" si="5"/>
        <v>5024.71</v>
      </c>
    </row>
    <row r="123" spans="1:14" ht="15.75" thickBot="1">
      <c r="A123" s="11" t="str">
        <f t="shared" si="7"/>
        <v>M988736 18</v>
      </c>
      <c r="B123" s="3" t="s">
        <v>126</v>
      </c>
      <c r="C123" s="226"/>
      <c r="D123" s="268"/>
      <c r="E123" s="104">
        <v>2803.79</v>
      </c>
      <c r="F123" s="106">
        <v>78.81</v>
      </c>
      <c r="G123" s="104">
        <v>7907.31</v>
      </c>
      <c r="H123" s="105">
        <v>44556</v>
      </c>
      <c r="J123" s="30" t="str">
        <f t="shared" si="6"/>
        <v>-</v>
      </c>
      <c r="L123" s="11" t="str">
        <f>IF(I123&lt;&gt;"",IF(SUMIF(Planes!BA:BA,'Control de pagos'!A123,Planes!BC:BC)=0,"",SUMIF(Planes!BA:BA,'Control de pagos'!A123,Planes!BC:BC)),"")</f>
        <v/>
      </c>
      <c r="N123" s="62">
        <f t="shared" si="5"/>
        <v>5024.71</v>
      </c>
    </row>
    <row r="124" spans="1:14" ht="15.75" thickBot="1">
      <c r="A124" s="11" t="str">
        <f t="shared" si="7"/>
        <v>M988736 19</v>
      </c>
      <c r="B124" s="3" t="s">
        <v>126</v>
      </c>
      <c r="C124" s="224">
        <v>19</v>
      </c>
      <c r="D124" s="267">
        <v>5024.71</v>
      </c>
      <c r="E124" s="104">
        <v>2866.09</v>
      </c>
      <c r="F124" s="106"/>
      <c r="G124" s="104">
        <f>+D124+E124+F124</f>
        <v>7890.8</v>
      </c>
      <c r="H124" s="105">
        <v>44577</v>
      </c>
      <c r="I124" s="41">
        <v>44577</v>
      </c>
      <c r="J124" s="30">
        <f t="shared" si="6"/>
        <v>44562</v>
      </c>
      <c r="L124" s="11" t="str">
        <f>IF(I124&lt;&gt;"",IF(SUMIF(Planes!BA:BA,'Control de pagos'!A124,Planes!BC:BC)=0,"",SUMIF(Planes!BA:BA,'Control de pagos'!A124,Planes!BC:BC)),"")</f>
        <v/>
      </c>
      <c r="N124" s="62">
        <f t="shared" si="5"/>
        <v>5024.71</v>
      </c>
    </row>
    <row r="125" spans="1:14" ht="15.75" thickBot="1">
      <c r="A125" s="11" t="str">
        <f t="shared" si="7"/>
        <v>M988736 19</v>
      </c>
      <c r="B125" s="3" t="s">
        <v>126</v>
      </c>
      <c r="C125" s="226"/>
      <c r="D125" s="268"/>
      <c r="E125" s="104">
        <v>2959.55</v>
      </c>
      <c r="F125" s="106">
        <v>80.37</v>
      </c>
      <c r="G125" s="104">
        <v>8064.63</v>
      </c>
      <c r="H125" s="105">
        <v>44587</v>
      </c>
      <c r="J125" s="30" t="str">
        <f t="shared" si="6"/>
        <v>-</v>
      </c>
      <c r="L125" s="11" t="str">
        <f>IF(I125&lt;&gt;"",IF(SUMIF(Planes!BA:BA,'Control de pagos'!A125,Planes!BC:BC)=0,"",SUMIF(Planes!BA:BA,'Control de pagos'!A125,Planes!BC:BC)),"")</f>
        <v/>
      </c>
      <c r="N125" s="62">
        <f t="shared" si="5"/>
        <v>5024.71</v>
      </c>
    </row>
    <row r="126" spans="1:14" ht="18" customHeight="1" thickBot="1">
      <c r="A126" s="11" t="str">
        <f t="shared" si="7"/>
        <v>M988736 20</v>
      </c>
      <c r="B126" s="3" t="s">
        <v>126</v>
      </c>
      <c r="C126" s="109">
        <v>20</v>
      </c>
      <c r="D126" s="111">
        <v>5024.71</v>
      </c>
      <c r="E126" s="104">
        <v>3023.37</v>
      </c>
      <c r="F126" s="106">
        <v>89.87</v>
      </c>
      <c r="G126" s="104">
        <f>+F126+E126+D126</f>
        <v>8137.95</v>
      </c>
      <c r="H126" s="105">
        <v>44608</v>
      </c>
      <c r="I126" s="41">
        <v>44618</v>
      </c>
      <c r="J126" s="30">
        <f t="shared" si="6"/>
        <v>44593</v>
      </c>
      <c r="L126" s="11" t="str">
        <f>IF(I126&lt;&gt;"",IF(SUMIF(Planes!BA:BA,'Control de pagos'!A126,Planes!BC:BC)=0,"",SUMIF(Planes!BA:BA,'Control de pagos'!A126,Planes!BC:BC)),"")</f>
        <v/>
      </c>
      <c r="N126" s="62">
        <f t="shared" si="5"/>
        <v>5024.71</v>
      </c>
    </row>
    <row r="127" spans="1:14" ht="15.75" thickBot="1">
      <c r="A127" s="11" t="str">
        <f t="shared" si="7"/>
        <v>M988736 21</v>
      </c>
      <c r="B127" s="3" t="s">
        <v>126</v>
      </c>
      <c r="C127" s="224">
        <v>21</v>
      </c>
      <c r="D127" s="267">
        <v>5024.71</v>
      </c>
      <c r="E127" s="104">
        <v>3180.64</v>
      </c>
      <c r="F127" s="106" t="s">
        <v>30</v>
      </c>
      <c r="G127" s="104">
        <f>+D127+E127</f>
        <v>8205.35</v>
      </c>
      <c r="H127" s="105">
        <v>44636</v>
      </c>
      <c r="I127" s="41">
        <v>44636</v>
      </c>
      <c r="J127" s="30">
        <f t="shared" si="6"/>
        <v>44621</v>
      </c>
      <c r="L127" s="11" t="str">
        <f>IF(I127&lt;&gt;"",IF(SUMIF(Planes!BA:BA,'Control de pagos'!A127,Planes!BC:BC)=0,"",SUMIF(Planes!BA:BA,'Control de pagos'!A127,Planes!BC:BC)),"")</f>
        <v/>
      </c>
      <c r="N127" s="62">
        <f>IF(D127=0,D126,D127)</f>
        <v>5024.71</v>
      </c>
    </row>
    <row r="128" spans="1:14" ht="15.75" thickBot="1">
      <c r="A128" s="11" t="str">
        <f t="shared" si="7"/>
        <v>M988736 21</v>
      </c>
      <c r="B128" s="3" t="s">
        <v>126</v>
      </c>
      <c r="C128" s="226"/>
      <c r="D128" s="268"/>
      <c r="E128" s="104">
        <v>3245.96</v>
      </c>
      <c r="F128" s="106">
        <v>83.26</v>
      </c>
      <c r="G128" s="104">
        <v>8353.93</v>
      </c>
      <c r="H128" s="105">
        <v>44646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2">
        <f t="shared" si="5"/>
        <v>5024.71</v>
      </c>
    </row>
    <row r="129" spans="1:14" ht="15.75" thickBot="1">
      <c r="A129" s="11" t="str">
        <f t="shared" si="7"/>
        <v>M988736 22</v>
      </c>
      <c r="B129" s="3" t="s">
        <v>126</v>
      </c>
      <c r="C129" s="224">
        <v>22</v>
      </c>
      <c r="D129" s="267">
        <v>5024.71</v>
      </c>
      <c r="E129" s="104">
        <v>3337.91</v>
      </c>
      <c r="F129" s="106" t="s">
        <v>30</v>
      </c>
      <c r="G129" s="104">
        <f>+D129+E129</f>
        <v>8362.619999999999</v>
      </c>
      <c r="H129" s="105">
        <v>44667</v>
      </c>
      <c r="I129" s="41">
        <v>44667</v>
      </c>
      <c r="J129" s="30">
        <f t="shared" si="6"/>
        <v>44652</v>
      </c>
      <c r="L129" s="11" t="str">
        <f>IF(I129&lt;&gt;"",IF(SUMIF(Planes!BA:BA,'Control de pagos'!A129,Planes!BC:BC)=0,"",SUMIF(Planes!BA:BA,'Control de pagos'!A129,Planes!BC:BC)),"")</f>
        <v/>
      </c>
      <c r="N129" s="62">
        <f t="shared" si="5"/>
        <v>5024.71</v>
      </c>
    </row>
    <row r="130" spans="1:14" ht="15.75" thickBot="1">
      <c r="A130" s="11" t="str">
        <f t="shared" si="7"/>
        <v>M988736 22</v>
      </c>
      <c r="B130" s="3" t="s">
        <v>126</v>
      </c>
      <c r="C130" s="226"/>
      <c r="D130" s="268"/>
      <c r="E130" s="104">
        <v>3411.78</v>
      </c>
      <c r="F130" s="106">
        <v>84.93</v>
      </c>
      <c r="G130" s="104">
        <v>8521.42</v>
      </c>
      <c r="H130" s="105">
        <v>44677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2">
        <f t="shared" si="5"/>
        <v>5024.71</v>
      </c>
    </row>
    <row r="131" spans="1:14" ht="15.75" thickBot="1">
      <c r="A131" s="11" t="str">
        <f t="shared" si="7"/>
        <v>M988736 23</v>
      </c>
      <c r="B131" s="3" t="s">
        <v>126</v>
      </c>
      <c r="C131" s="224">
        <v>23</v>
      </c>
      <c r="D131" s="267">
        <v>5024.71</v>
      </c>
      <c r="E131" s="104">
        <v>3495.19</v>
      </c>
      <c r="F131" s="106" t="s">
        <v>30</v>
      </c>
      <c r="G131" s="104">
        <f>+D131+E131</f>
        <v>8519.9</v>
      </c>
      <c r="H131" s="105">
        <v>44697</v>
      </c>
      <c r="I131" s="41">
        <v>44697</v>
      </c>
      <c r="J131" s="30">
        <f t="shared" si="6"/>
        <v>44682</v>
      </c>
      <c r="L131" s="11" t="str">
        <f>IF(I131&lt;&gt;"",IF(SUMIF(Planes!BA:BA,'Control de pagos'!A131,Planes!BC:BC)=0,"",SUMIF(Planes!BA:BA,'Control de pagos'!A131,Planes!BC:BC)),"")</f>
        <v/>
      </c>
      <c r="N131" s="62">
        <f t="shared" si="5"/>
        <v>5024.71</v>
      </c>
    </row>
    <row r="132" spans="1:14" ht="15.75" thickBot="1">
      <c r="A132" s="11" t="str">
        <f t="shared" si="7"/>
        <v>M988736 23</v>
      </c>
      <c r="B132" s="3" t="s">
        <v>126</v>
      </c>
      <c r="C132" s="226"/>
      <c r="D132" s="268"/>
      <c r="E132" s="104">
        <v>3557.49</v>
      </c>
      <c r="F132" s="106">
        <v>86.39</v>
      </c>
      <c r="G132" s="104">
        <v>8668.59</v>
      </c>
      <c r="H132" s="105">
        <v>44707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2">
        <f t="shared" ref="N132:N195" si="8">IF(D132=0,D131,D132)</f>
        <v>5024.71</v>
      </c>
    </row>
    <row r="133" spans="1:14" ht="15.75" thickBot="1">
      <c r="A133" s="11" t="str">
        <f t="shared" si="7"/>
        <v>M988736 24</v>
      </c>
      <c r="B133" s="3" t="s">
        <v>126</v>
      </c>
      <c r="C133" s="224">
        <v>24</v>
      </c>
      <c r="D133" s="267">
        <v>5024.71</v>
      </c>
      <c r="E133" s="104">
        <v>3713.26</v>
      </c>
      <c r="F133" s="106" t="s">
        <v>30</v>
      </c>
      <c r="G133" s="104">
        <v>8737.9699999999993</v>
      </c>
      <c r="H133" s="105">
        <v>44728</v>
      </c>
      <c r="I133" s="41">
        <v>44728</v>
      </c>
      <c r="J133" s="30">
        <f t="shared" si="6"/>
        <v>44713</v>
      </c>
      <c r="L133" s="11" t="str">
        <f>IF(I133&lt;&gt;"",IF(SUMIF(Planes!BA:BA,'Control de pagos'!A133,Planes!BC:BC)=0,"",SUMIF(Planes!BA:BA,'Control de pagos'!A133,Planes!BC:BC)),"")</f>
        <v/>
      </c>
      <c r="N133" s="62">
        <f t="shared" si="8"/>
        <v>5024.71</v>
      </c>
    </row>
    <row r="134" spans="1:14" ht="15.75" thickBot="1">
      <c r="A134" s="11" t="str">
        <f t="shared" si="7"/>
        <v>M988736 24</v>
      </c>
      <c r="B134" s="3" t="s">
        <v>126</v>
      </c>
      <c r="C134" s="226"/>
      <c r="D134" s="268"/>
      <c r="E134" s="104">
        <v>3713.26</v>
      </c>
      <c r="F134" s="106">
        <v>87.96</v>
      </c>
      <c r="G134" s="104">
        <v>8825.93</v>
      </c>
      <c r="H134" s="105">
        <v>44738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2">
        <f t="shared" si="8"/>
        <v>5024.71</v>
      </c>
    </row>
    <row r="135" spans="1:14" ht="15.75" thickBot="1">
      <c r="A135" s="11" t="str">
        <f t="shared" si="7"/>
        <v>M988736 25</v>
      </c>
      <c r="B135" s="3" t="s">
        <v>126</v>
      </c>
      <c r="C135" s="224">
        <v>25</v>
      </c>
      <c r="D135" s="267">
        <v>5024.71</v>
      </c>
      <c r="E135" s="104">
        <v>3858.98</v>
      </c>
      <c r="F135" s="106" t="s">
        <v>30</v>
      </c>
      <c r="G135" s="104">
        <v>8883.69</v>
      </c>
      <c r="H135" s="105">
        <v>44758</v>
      </c>
      <c r="I135" s="41">
        <v>44758</v>
      </c>
      <c r="J135" s="30">
        <f t="shared" si="6"/>
        <v>44743</v>
      </c>
      <c r="L135" s="11" t="str">
        <f>IF(I135&lt;&gt;"",IF(SUMIF(Planes!BA:BA,'Control de pagos'!A135,Planes!BC:BC)=0,"",SUMIF(Planes!BA:BA,'Control de pagos'!A135,Planes!BC:BC)),"")</f>
        <v/>
      </c>
      <c r="N135" s="62">
        <f t="shared" si="8"/>
        <v>5024.71</v>
      </c>
    </row>
    <row r="136" spans="1:14" ht="15.75" thickBot="1">
      <c r="A136" s="11" t="str">
        <f t="shared" si="7"/>
        <v>M988736 25</v>
      </c>
      <c r="B136" s="3" t="s">
        <v>126</v>
      </c>
      <c r="C136" s="226"/>
      <c r="D136" s="268"/>
      <c r="E136" s="104">
        <v>3858.98</v>
      </c>
      <c r="F136" s="106">
        <v>89.43</v>
      </c>
      <c r="G136" s="104">
        <v>8973.1200000000008</v>
      </c>
      <c r="H136" s="105">
        <v>44768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2">
        <f t="shared" si="8"/>
        <v>5024.71</v>
      </c>
    </row>
    <row r="137" spans="1:14" ht="15.75" thickBot="1">
      <c r="A137" s="11" t="str">
        <f t="shared" si="7"/>
        <v>M988736 26</v>
      </c>
      <c r="B137" s="3" t="s">
        <v>126</v>
      </c>
      <c r="C137" s="224">
        <v>26</v>
      </c>
      <c r="D137" s="267">
        <v>5024.71</v>
      </c>
      <c r="E137" s="104">
        <v>4014.74</v>
      </c>
      <c r="F137" s="106" t="s">
        <v>30</v>
      </c>
      <c r="G137" s="104">
        <v>9039.4500000000007</v>
      </c>
      <c r="H137" s="105">
        <v>44789</v>
      </c>
      <c r="I137" s="41">
        <v>44789</v>
      </c>
      <c r="J137" s="30">
        <f t="shared" si="6"/>
        <v>44774</v>
      </c>
      <c r="L137" s="11" t="str">
        <f>IF(I137&lt;&gt;"",IF(SUMIF(Planes!BA:BA,'Control de pagos'!A137,Planes!BC:BC)=0,"",SUMIF(Planes!BA:BA,'Control de pagos'!A137,Planes!BC:BC)),"")</f>
        <v/>
      </c>
      <c r="N137" s="62">
        <f t="shared" si="8"/>
        <v>5024.71</v>
      </c>
    </row>
    <row r="138" spans="1:14" ht="15.75" thickBot="1">
      <c r="A138" s="11" t="str">
        <f t="shared" si="7"/>
        <v>M988736 26</v>
      </c>
      <c r="B138" s="3" t="s">
        <v>126</v>
      </c>
      <c r="C138" s="226"/>
      <c r="D138" s="268"/>
      <c r="E138" s="104">
        <v>4014.74</v>
      </c>
      <c r="F138" s="106">
        <v>91</v>
      </c>
      <c r="G138" s="104">
        <v>9130.4500000000007</v>
      </c>
      <c r="H138" s="105">
        <v>44799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2">
        <f t="shared" si="8"/>
        <v>5024.71</v>
      </c>
    </row>
    <row r="139" spans="1:14" ht="15.75" thickBot="1">
      <c r="A139" s="11" t="str">
        <f t="shared" si="7"/>
        <v>M988736 27</v>
      </c>
      <c r="B139" s="3" t="s">
        <v>126</v>
      </c>
      <c r="C139" s="224">
        <v>27</v>
      </c>
      <c r="D139" s="267">
        <v>5024.71</v>
      </c>
      <c r="E139" s="104">
        <v>4165.4799999999996</v>
      </c>
      <c r="F139" s="106" t="s">
        <v>30</v>
      </c>
      <c r="G139" s="104">
        <v>9190.19</v>
      </c>
      <c r="H139" s="105">
        <v>44820</v>
      </c>
      <c r="J139" s="30" t="str">
        <f t="shared" si="6"/>
        <v>-</v>
      </c>
      <c r="L139" s="11" t="str">
        <f>IF(I139&lt;&gt;"",IF(SUMIF(Planes!BA:BA,'Control de pagos'!A139,Planes!BC:BC)=0,"",SUMIF(Planes!BA:BA,'Control de pagos'!A139,Planes!BC:BC)),"")</f>
        <v/>
      </c>
      <c r="N139" s="62">
        <f t="shared" si="8"/>
        <v>5024.71</v>
      </c>
    </row>
    <row r="140" spans="1:14" ht="15.75" thickBot="1">
      <c r="A140" s="11" t="str">
        <f t="shared" si="7"/>
        <v>M988736 27</v>
      </c>
      <c r="B140" s="3" t="s">
        <v>126</v>
      </c>
      <c r="C140" s="226"/>
      <c r="D140" s="268"/>
      <c r="E140" s="104">
        <v>4165.4799999999996</v>
      </c>
      <c r="F140" s="106">
        <v>92.51</v>
      </c>
      <c r="G140" s="104">
        <v>9282.7000000000007</v>
      </c>
      <c r="H140" s="105">
        <v>44830</v>
      </c>
      <c r="I140" s="41">
        <v>44830</v>
      </c>
      <c r="J140" s="30">
        <f t="shared" si="6"/>
        <v>44805</v>
      </c>
      <c r="L140" s="11" t="str">
        <f>IF(I140&lt;&gt;"",IF(SUMIF(Planes!BA:BA,'Control de pagos'!A140,Planes!BC:BC)=0,"",SUMIF(Planes!BA:BA,'Control de pagos'!A140,Planes!BC:BC)),"")</f>
        <v/>
      </c>
      <c r="N140" s="62">
        <f t="shared" si="8"/>
        <v>5024.71</v>
      </c>
    </row>
    <row r="141" spans="1:14" ht="15.75" thickBot="1">
      <c r="A141" s="11" t="str">
        <f t="shared" si="7"/>
        <v>M988736 28</v>
      </c>
      <c r="B141" s="3" t="s">
        <v>126</v>
      </c>
      <c r="C141" s="224">
        <v>28</v>
      </c>
      <c r="D141" s="267">
        <v>5024.71</v>
      </c>
      <c r="E141" s="104">
        <v>4311.2</v>
      </c>
      <c r="F141" s="106" t="s">
        <v>30</v>
      </c>
      <c r="G141" s="104">
        <v>9335.91</v>
      </c>
      <c r="H141" s="105">
        <v>44850</v>
      </c>
      <c r="J141" s="30" t="str">
        <f t="shared" si="6"/>
        <v>-</v>
      </c>
      <c r="L141" s="11" t="str">
        <f>IF(I141&lt;&gt;"",IF(SUMIF(Planes!BA:BA,'Control de pagos'!A141,Planes!BC:BC)=0,"",SUMIF(Planes!BA:BA,'Control de pagos'!A141,Planes!BC:BC)),"")</f>
        <v/>
      </c>
      <c r="N141" s="62">
        <f t="shared" si="8"/>
        <v>5024.71</v>
      </c>
    </row>
    <row r="142" spans="1:14" ht="15.75" thickBot="1">
      <c r="A142" s="11" t="str">
        <f t="shared" si="7"/>
        <v>M988736 28</v>
      </c>
      <c r="B142" s="3" t="s">
        <v>126</v>
      </c>
      <c r="C142" s="226"/>
      <c r="D142" s="268"/>
      <c r="E142" s="104">
        <v>4311.2</v>
      </c>
      <c r="F142" s="106">
        <v>93.98</v>
      </c>
      <c r="G142" s="104">
        <v>9429.89</v>
      </c>
      <c r="H142" s="105">
        <v>44860</v>
      </c>
      <c r="I142" s="41">
        <v>44860</v>
      </c>
      <c r="J142" s="30">
        <f t="shared" si="6"/>
        <v>44835</v>
      </c>
      <c r="L142" s="11" t="str">
        <f>IF(I142&lt;&gt;"",IF(SUMIF(Planes!BA:BA,'Control de pagos'!A142,Planes!BC:BC)=0,"",SUMIF(Planes!BA:BA,'Control de pagos'!A142,Planes!BC:BC)),"")</f>
        <v/>
      </c>
      <c r="N142" s="62">
        <f t="shared" si="8"/>
        <v>5024.71</v>
      </c>
    </row>
    <row r="143" spans="1:14" ht="15.75" thickBot="1">
      <c r="A143" s="11" t="str">
        <f t="shared" si="7"/>
        <v>M988736 29</v>
      </c>
      <c r="B143" s="3" t="s">
        <v>126</v>
      </c>
      <c r="C143" s="224">
        <v>29</v>
      </c>
      <c r="D143" s="267">
        <v>5024.71</v>
      </c>
      <c r="E143" s="104">
        <v>4466.97</v>
      </c>
      <c r="F143" s="106" t="s">
        <v>30</v>
      </c>
      <c r="G143" s="104">
        <v>9491.68</v>
      </c>
      <c r="H143" s="105">
        <v>44881</v>
      </c>
      <c r="I143" s="41">
        <v>44881</v>
      </c>
      <c r="J143" s="30">
        <f t="shared" si="6"/>
        <v>44866</v>
      </c>
      <c r="L143" s="11" t="str">
        <f>IF(I143&lt;&gt;"",IF(SUMIF(Planes!BA:BA,'Control de pagos'!A143,Planes!BC:BC)=0,"",SUMIF(Planes!BA:BA,'Control de pagos'!A143,Planes!BC:BC)),"")</f>
        <v/>
      </c>
      <c r="N143" s="62">
        <f t="shared" si="8"/>
        <v>5024.71</v>
      </c>
    </row>
    <row r="144" spans="1:14" ht="15.75" thickBot="1">
      <c r="A144" s="11" t="str">
        <f t="shared" si="7"/>
        <v>M988736 29</v>
      </c>
      <c r="B144" s="3" t="s">
        <v>126</v>
      </c>
      <c r="C144" s="226"/>
      <c r="D144" s="268"/>
      <c r="E144" s="104">
        <v>4466.97</v>
      </c>
      <c r="F144" s="106">
        <v>95.55</v>
      </c>
      <c r="G144" s="104">
        <v>9587.23</v>
      </c>
      <c r="H144" s="105">
        <v>44891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2">
        <f t="shared" si="8"/>
        <v>5024.71</v>
      </c>
    </row>
    <row r="145" spans="1:14" ht="15.75" thickBot="1">
      <c r="A145" s="11" t="str">
        <f t="shared" si="7"/>
        <v>M988736 30</v>
      </c>
      <c r="B145" s="3" t="s">
        <v>126</v>
      </c>
      <c r="C145" s="224">
        <v>30</v>
      </c>
      <c r="D145" s="267">
        <v>5024.71</v>
      </c>
      <c r="E145" s="104">
        <v>4612.68</v>
      </c>
      <c r="F145" s="106" t="s">
        <v>30</v>
      </c>
      <c r="G145" s="104">
        <v>9637.39</v>
      </c>
      <c r="H145" s="105">
        <v>44911</v>
      </c>
      <c r="I145" s="41">
        <v>44911</v>
      </c>
      <c r="J145" s="30">
        <f t="shared" ref="J145:J208" si="9">IF(I145&lt;&gt;"",I145-DAY(I145)+1,IF(A144=A145,IF(I144&lt;&gt;"","-",""),IF(A145=A146,IF(I146&lt;&gt;"","-",""),"")))</f>
        <v>44896</v>
      </c>
      <c r="L145" s="11" t="str">
        <f>IF(I145&lt;&gt;"",IF(SUMIF(Planes!BA:BA,'Control de pagos'!A145,Planes!BC:BC)=0,"",SUMIF(Planes!BA:BA,'Control de pagos'!A145,Planes!BC:BC)),"")</f>
        <v/>
      </c>
      <c r="N145" s="62">
        <f t="shared" si="8"/>
        <v>5024.71</v>
      </c>
    </row>
    <row r="146" spans="1:14" ht="15.75" thickBot="1">
      <c r="A146" s="11" t="str">
        <f t="shared" si="7"/>
        <v>M988736 30</v>
      </c>
      <c r="B146" s="3" t="s">
        <v>126</v>
      </c>
      <c r="C146" s="226"/>
      <c r="D146" s="268"/>
      <c r="E146" s="104">
        <v>4612.68</v>
      </c>
      <c r="F146" s="106">
        <v>97.02</v>
      </c>
      <c r="G146" s="104">
        <v>9734.41</v>
      </c>
      <c r="H146" s="105">
        <v>44921</v>
      </c>
      <c r="J146" s="30" t="str">
        <f t="shared" si="9"/>
        <v>-</v>
      </c>
      <c r="L146" s="11" t="str">
        <f>IF(I146&lt;&gt;"",IF(SUMIF(Planes!BA:BA,'Control de pagos'!A146,Planes!BC:BC)=0,"",SUMIF(Planes!BA:BA,'Control de pagos'!A146,Planes!BC:BC)),"")</f>
        <v/>
      </c>
      <c r="N146" s="62">
        <f t="shared" si="8"/>
        <v>5024.71</v>
      </c>
    </row>
    <row r="147" spans="1:14" ht="15.75" thickBot="1">
      <c r="A147" s="11" t="str">
        <f t="shared" si="7"/>
        <v>M988736 31</v>
      </c>
      <c r="B147" s="3" t="s">
        <v>126</v>
      </c>
      <c r="C147" s="224">
        <v>31</v>
      </c>
      <c r="D147" s="267">
        <v>5024.71</v>
      </c>
      <c r="E147" s="104">
        <v>4768.45</v>
      </c>
      <c r="F147" s="106" t="s">
        <v>30</v>
      </c>
      <c r="G147" s="104">
        <v>9793.16</v>
      </c>
      <c r="H147" s="105">
        <v>44942</v>
      </c>
      <c r="I147" s="41">
        <v>44942</v>
      </c>
      <c r="J147" s="30">
        <f t="shared" si="9"/>
        <v>44927</v>
      </c>
      <c r="L147" s="11" t="str">
        <f>IF(I147&lt;&gt;"",IF(SUMIF(Planes!BA:BA,'Control de pagos'!A147,Planes!BC:BC)=0,"",SUMIF(Planes!BA:BA,'Control de pagos'!A147,Planes!BC:BC)),"")</f>
        <v/>
      </c>
      <c r="N147" s="62">
        <f t="shared" si="8"/>
        <v>5024.71</v>
      </c>
    </row>
    <row r="148" spans="1:14" ht="15.75" thickBot="1">
      <c r="A148" s="11" t="str">
        <f t="shared" si="7"/>
        <v>M988736 31</v>
      </c>
      <c r="B148" s="3" t="s">
        <v>126</v>
      </c>
      <c r="C148" s="226"/>
      <c r="D148" s="268"/>
      <c r="E148" s="104">
        <v>4768.45</v>
      </c>
      <c r="F148" s="106">
        <v>98.58</v>
      </c>
      <c r="G148" s="104">
        <v>9891.74</v>
      </c>
      <c r="H148" s="105">
        <v>44952</v>
      </c>
      <c r="J148" s="30" t="str">
        <f t="shared" si="9"/>
        <v>-</v>
      </c>
      <c r="L148" s="11" t="str">
        <f>IF(I148&lt;&gt;"",IF(SUMIF(Planes!BA:BA,'Control de pagos'!A148,Planes!BC:BC)=0,"",SUMIF(Planes!BA:BA,'Control de pagos'!A148,Planes!BC:BC)),"")</f>
        <v/>
      </c>
      <c r="N148" s="62">
        <f t="shared" si="8"/>
        <v>5024.71</v>
      </c>
    </row>
    <row r="149" spans="1:14" ht="15.75" thickBot="1">
      <c r="A149" s="11" t="str">
        <f t="shared" si="7"/>
        <v>M988736 32</v>
      </c>
      <c r="B149" s="3" t="s">
        <v>126</v>
      </c>
      <c r="C149" s="224">
        <v>32</v>
      </c>
      <c r="D149" s="267">
        <v>5024.71</v>
      </c>
      <c r="E149" s="104">
        <v>4919.1899999999996</v>
      </c>
      <c r="F149" s="106" t="s">
        <v>30</v>
      </c>
      <c r="G149" s="104">
        <v>9943.9</v>
      </c>
      <c r="H149" s="105">
        <v>44973</v>
      </c>
      <c r="I149" s="41">
        <v>44973</v>
      </c>
      <c r="J149" s="30">
        <f t="shared" si="9"/>
        <v>44958</v>
      </c>
      <c r="L149" s="11" t="str">
        <f>IF(I149&lt;&gt;"",IF(SUMIF(Planes!BA:BA,'Control de pagos'!A149,Planes!BC:BC)=0,"",SUMIF(Planes!BA:BA,'Control de pagos'!A149,Planes!BC:BC)),"")</f>
        <v/>
      </c>
      <c r="N149" s="62">
        <f t="shared" si="8"/>
        <v>5024.71</v>
      </c>
    </row>
    <row r="150" spans="1:14" ht="15.75" thickBot="1">
      <c r="A150" s="11" t="str">
        <f t="shared" si="7"/>
        <v>M988736 32</v>
      </c>
      <c r="B150" s="3" t="s">
        <v>126</v>
      </c>
      <c r="C150" s="226"/>
      <c r="D150" s="268"/>
      <c r="E150" s="104">
        <v>4919.1899999999996</v>
      </c>
      <c r="F150" s="106">
        <v>100.1</v>
      </c>
      <c r="G150" s="104">
        <v>10044</v>
      </c>
      <c r="H150" s="105">
        <v>44983</v>
      </c>
      <c r="J150" s="30" t="str">
        <f t="shared" si="9"/>
        <v>-</v>
      </c>
      <c r="L150" s="11" t="str">
        <f>IF(I150&lt;&gt;"",IF(SUMIF(Planes!BA:BA,'Control de pagos'!A150,Planes!BC:BC)=0,"",SUMIF(Planes!BA:BA,'Control de pagos'!A150,Planes!BC:BC)),"")</f>
        <v/>
      </c>
      <c r="N150" s="62">
        <f t="shared" si="8"/>
        <v>5024.71</v>
      </c>
    </row>
    <row r="151" spans="1:14" ht="15.75" thickBot="1">
      <c r="A151" s="11" t="str">
        <f t="shared" si="7"/>
        <v>M988736 33</v>
      </c>
      <c r="B151" s="3" t="s">
        <v>126</v>
      </c>
      <c r="C151" s="224">
        <v>33</v>
      </c>
      <c r="D151" s="267">
        <v>5024.71</v>
      </c>
      <c r="E151" s="104">
        <v>5054.8599999999997</v>
      </c>
      <c r="F151" s="106" t="s">
        <v>30</v>
      </c>
      <c r="G151" s="104">
        <v>10079.57</v>
      </c>
      <c r="H151" s="105">
        <v>45001</v>
      </c>
      <c r="J151" s="30" t="str">
        <f t="shared" si="9"/>
        <v>-</v>
      </c>
      <c r="L151" s="11" t="str">
        <f>IF(I151&lt;&gt;"",IF(SUMIF(Planes!BA:BA,'Control de pagos'!A151,Planes!BC:BC)=0,"",SUMIF(Planes!BA:BA,'Control de pagos'!A151,Planes!BC:BC)),"")</f>
        <v/>
      </c>
      <c r="N151" s="62">
        <f t="shared" si="8"/>
        <v>5024.71</v>
      </c>
    </row>
    <row r="152" spans="1:14" ht="15.75" thickBot="1">
      <c r="A152" s="11" t="str">
        <f t="shared" si="7"/>
        <v>M988736 33</v>
      </c>
      <c r="B152" s="3" t="s">
        <v>126</v>
      </c>
      <c r="C152" s="226"/>
      <c r="D152" s="268"/>
      <c r="E152" s="104">
        <v>5054.8599999999997</v>
      </c>
      <c r="F152" s="106">
        <v>101.47</v>
      </c>
      <c r="G152" s="104">
        <v>10181.040000000001</v>
      </c>
      <c r="H152" s="105">
        <v>45011</v>
      </c>
      <c r="I152" s="41">
        <v>45044</v>
      </c>
      <c r="J152" s="30">
        <f t="shared" si="9"/>
        <v>45017</v>
      </c>
      <c r="L152" s="11" t="str">
        <f>IF(I152&lt;&gt;"",IF(SUMIF(Planes!BA:BA,'Control de pagos'!A152,Planes!BC:BC)=0,"",SUMIF(Planes!BA:BA,'Control de pagos'!A152,Planes!BC:BC)),"")</f>
        <v/>
      </c>
      <c r="N152" s="62">
        <f t="shared" si="8"/>
        <v>5024.71</v>
      </c>
    </row>
    <row r="153" spans="1:14" ht="15.75" thickBot="1">
      <c r="A153" s="11" t="str">
        <f t="shared" si="7"/>
        <v>M988736 34</v>
      </c>
      <c r="B153" s="3" t="s">
        <v>126</v>
      </c>
      <c r="C153" s="224">
        <v>34</v>
      </c>
      <c r="D153" s="267">
        <v>5024.71</v>
      </c>
      <c r="E153" s="104">
        <v>5220.67</v>
      </c>
      <c r="F153" s="106" t="s">
        <v>30</v>
      </c>
      <c r="G153" s="104">
        <v>10245.379999999999</v>
      </c>
      <c r="H153" s="105">
        <v>45032</v>
      </c>
      <c r="I153" s="41">
        <v>45032</v>
      </c>
      <c r="J153" s="30">
        <f t="shared" si="9"/>
        <v>45017</v>
      </c>
      <c r="L153" s="11" t="str">
        <f>IF(I153&lt;&gt;"",IF(SUMIF(Planes!BA:BA,'Control de pagos'!A153,Planes!BC:BC)=0,"",SUMIF(Planes!BA:BA,'Control de pagos'!A153,Planes!BC:BC)),"")</f>
        <v/>
      </c>
      <c r="N153" s="62">
        <f t="shared" si="8"/>
        <v>5024.71</v>
      </c>
    </row>
    <row r="154" spans="1:14" ht="15.75" thickBot="1">
      <c r="A154" s="11" t="str">
        <f t="shared" si="7"/>
        <v>M988736 34</v>
      </c>
      <c r="B154" s="3" t="s">
        <v>126</v>
      </c>
      <c r="C154" s="226"/>
      <c r="D154" s="268"/>
      <c r="E154" s="104">
        <v>5220.67</v>
      </c>
      <c r="F154" s="106">
        <v>103.14</v>
      </c>
      <c r="G154" s="104">
        <v>10348.52</v>
      </c>
      <c r="H154" s="105">
        <v>45042</v>
      </c>
      <c r="J154" s="30" t="str">
        <f t="shared" si="9"/>
        <v>-</v>
      </c>
      <c r="L154" s="11" t="str">
        <f>IF(I154&lt;&gt;"",IF(SUMIF(Planes!BA:BA,'Control de pagos'!A154,Planes!BC:BC)=0,"",SUMIF(Planes!BA:BA,'Control de pagos'!A154,Planes!BC:BC)),"")</f>
        <v/>
      </c>
      <c r="N154" s="62">
        <f t="shared" si="8"/>
        <v>5024.71</v>
      </c>
    </row>
    <row r="155" spans="1:14" ht="15.75" thickBot="1">
      <c r="A155" s="11" t="str">
        <f t="shared" si="7"/>
        <v>M988736 35</v>
      </c>
      <c r="B155" s="3" t="s">
        <v>126</v>
      </c>
      <c r="C155" s="224">
        <v>35</v>
      </c>
      <c r="D155" s="267">
        <v>5024.71</v>
      </c>
      <c r="E155" s="104">
        <v>5366.39</v>
      </c>
      <c r="F155" s="106" t="s">
        <v>30</v>
      </c>
      <c r="G155" s="104">
        <v>10391.1</v>
      </c>
      <c r="H155" s="105">
        <v>45062</v>
      </c>
      <c r="I155" s="41">
        <v>45062</v>
      </c>
      <c r="J155" s="30">
        <f t="shared" si="9"/>
        <v>45047</v>
      </c>
      <c r="L155" s="11" t="str">
        <f>IF(I155&lt;&gt;"",IF(SUMIF(Planes!BA:BA,'Control de pagos'!A155,Planes!BC:BC)=0,"",SUMIF(Planes!BA:BA,'Control de pagos'!A155,Planes!BC:BC)),"")</f>
        <v/>
      </c>
      <c r="N155" s="62">
        <f t="shared" si="8"/>
        <v>5024.71</v>
      </c>
    </row>
    <row r="156" spans="1:14" ht="15.75" thickBot="1">
      <c r="A156" s="11" t="str">
        <f t="shared" si="7"/>
        <v>M988736 35</v>
      </c>
      <c r="B156" s="3" t="s">
        <v>126</v>
      </c>
      <c r="C156" s="226"/>
      <c r="D156" s="268"/>
      <c r="E156" s="104">
        <v>5366.39</v>
      </c>
      <c r="F156" s="106">
        <v>104.6</v>
      </c>
      <c r="G156" s="104">
        <v>10495.7</v>
      </c>
      <c r="H156" s="105">
        <v>45072</v>
      </c>
      <c r="J156" s="30" t="str">
        <f t="shared" si="9"/>
        <v>-</v>
      </c>
      <c r="L156" s="11" t="str">
        <f>IF(I156&lt;&gt;"",IF(SUMIF(Planes!BA:BA,'Control de pagos'!A156,Planes!BC:BC)=0,"",SUMIF(Planes!BA:BA,'Control de pagos'!A156,Planes!BC:BC)),"")</f>
        <v/>
      </c>
      <c r="N156" s="62">
        <f t="shared" si="8"/>
        <v>5024.71</v>
      </c>
    </row>
    <row r="157" spans="1:14" ht="15.75" thickBot="1">
      <c r="A157" s="11" t="str">
        <f t="shared" si="7"/>
        <v>M988736 36</v>
      </c>
      <c r="B157" s="3" t="s">
        <v>126</v>
      </c>
      <c r="C157" s="224">
        <v>36</v>
      </c>
      <c r="D157" s="267">
        <v>5024.71</v>
      </c>
      <c r="E157" s="104">
        <v>5522.16</v>
      </c>
      <c r="F157" s="106" t="s">
        <v>30</v>
      </c>
      <c r="G157" s="104">
        <v>10546.87</v>
      </c>
      <c r="H157" s="105">
        <v>45093</v>
      </c>
      <c r="I157" s="41">
        <v>45093</v>
      </c>
      <c r="J157" s="30">
        <f t="shared" si="9"/>
        <v>45078</v>
      </c>
      <c r="L157" s="11" t="str">
        <f>IF(I157&lt;&gt;"",IF(SUMIF(Planes!BA:BA,'Control de pagos'!A157,Planes!BC:BC)=0,"",SUMIF(Planes!BA:BA,'Control de pagos'!A157,Planes!BC:BC)),"")</f>
        <v/>
      </c>
      <c r="N157" s="62">
        <f t="shared" si="8"/>
        <v>5024.71</v>
      </c>
    </row>
    <row r="158" spans="1:14" ht="15.75" thickBot="1">
      <c r="A158" s="11" t="str">
        <f t="shared" si="7"/>
        <v>M988736 36</v>
      </c>
      <c r="B158" s="3" t="s">
        <v>126</v>
      </c>
      <c r="C158" s="226"/>
      <c r="D158" s="268"/>
      <c r="E158" s="104">
        <v>5522.16</v>
      </c>
      <c r="F158" s="106">
        <v>106.17</v>
      </c>
      <c r="G158" s="104">
        <v>10653.04</v>
      </c>
      <c r="H158" s="105">
        <v>45103</v>
      </c>
      <c r="J158" s="30" t="str">
        <f t="shared" si="9"/>
        <v>-</v>
      </c>
      <c r="L158" s="11" t="str">
        <f>IF(I158&lt;&gt;"",IF(SUMIF(Planes!BA:BA,'Control de pagos'!A158,Planes!BC:BC)=0,"",SUMIF(Planes!BA:BA,'Control de pagos'!A158,Planes!BC:BC)),"")</f>
        <v/>
      </c>
      <c r="N158" s="62">
        <f t="shared" si="8"/>
        <v>5024.71</v>
      </c>
    </row>
    <row r="159" spans="1:14" ht="15.75" thickBot="1">
      <c r="A159" s="11" t="str">
        <f t="shared" si="7"/>
        <v>M988736 37</v>
      </c>
      <c r="B159" s="3" t="s">
        <v>126</v>
      </c>
      <c r="C159" s="224">
        <v>37</v>
      </c>
      <c r="D159" s="267">
        <v>5024.71</v>
      </c>
      <c r="E159" s="104">
        <v>5667.87</v>
      </c>
      <c r="F159" s="106" t="s">
        <v>30</v>
      </c>
      <c r="G159" s="104">
        <v>10692.58</v>
      </c>
      <c r="H159" s="105">
        <v>45123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2">
        <f t="shared" si="8"/>
        <v>5024.71</v>
      </c>
    </row>
    <row r="160" spans="1:14" ht="15.75" thickBot="1">
      <c r="A160" s="11" t="str">
        <f t="shared" si="7"/>
        <v>M988736 37</v>
      </c>
      <c r="B160" s="3" t="s">
        <v>126</v>
      </c>
      <c r="C160" s="226"/>
      <c r="D160" s="268"/>
      <c r="E160" s="104">
        <v>5667.87</v>
      </c>
      <c r="F160" s="106">
        <v>107.64</v>
      </c>
      <c r="G160" s="104">
        <v>10800.22</v>
      </c>
      <c r="H160" s="105">
        <v>45133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2">
        <f t="shared" si="8"/>
        <v>5024.71</v>
      </c>
    </row>
    <row r="161" spans="1:14" ht="15.75" thickBot="1">
      <c r="A161" s="11" t="str">
        <f t="shared" si="7"/>
        <v>M988736 38</v>
      </c>
      <c r="B161" s="3" t="s">
        <v>126</v>
      </c>
      <c r="C161" s="224">
        <v>38</v>
      </c>
      <c r="D161" s="267">
        <v>5024.71</v>
      </c>
      <c r="E161" s="104">
        <v>5823.64</v>
      </c>
      <c r="F161" s="106" t="s">
        <v>30</v>
      </c>
      <c r="G161" s="104">
        <v>10848.35</v>
      </c>
      <c r="H161" s="105">
        <v>45154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2">
        <f t="shared" si="8"/>
        <v>5024.71</v>
      </c>
    </row>
    <row r="162" spans="1:14" ht="15.75" thickBot="1">
      <c r="A162" s="11" t="str">
        <f t="shared" si="7"/>
        <v>M988736 38</v>
      </c>
      <c r="B162" s="3" t="s">
        <v>126</v>
      </c>
      <c r="C162" s="226"/>
      <c r="D162" s="268"/>
      <c r="E162" s="104">
        <v>5823.64</v>
      </c>
      <c r="F162" s="106">
        <v>109.21</v>
      </c>
      <c r="G162" s="104">
        <v>10957.56</v>
      </c>
      <c r="H162" s="105">
        <v>45164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2">
        <f t="shared" si="8"/>
        <v>5024.71</v>
      </c>
    </row>
    <row r="163" spans="1:14" ht="15.75" thickBot="1">
      <c r="A163" s="11" t="str">
        <f t="shared" si="7"/>
        <v>M988736 39</v>
      </c>
      <c r="B163" s="3" t="s">
        <v>126</v>
      </c>
      <c r="C163" s="224">
        <v>39</v>
      </c>
      <c r="D163" s="267">
        <v>5024.71</v>
      </c>
      <c r="E163" s="104">
        <v>5974.38</v>
      </c>
      <c r="F163" s="106" t="s">
        <v>30</v>
      </c>
      <c r="G163" s="104">
        <v>10999.09</v>
      </c>
      <c r="H163" s="105">
        <v>45185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2">
        <f t="shared" si="8"/>
        <v>5024.71</v>
      </c>
    </row>
    <row r="164" spans="1:14" ht="15.75" thickBot="1">
      <c r="A164" s="11" t="str">
        <f t="shared" si="7"/>
        <v>M988736 39</v>
      </c>
      <c r="B164" s="3" t="s">
        <v>126</v>
      </c>
      <c r="C164" s="226"/>
      <c r="D164" s="268"/>
      <c r="E164" s="104">
        <v>5974.38</v>
      </c>
      <c r="F164" s="106">
        <v>110.72</v>
      </c>
      <c r="G164" s="104">
        <v>11109.81</v>
      </c>
      <c r="H164" s="105">
        <v>45195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2">
        <f t="shared" si="8"/>
        <v>5024.71</v>
      </c>
    </row>
    <row r="165" spans="1:14" ht="15.75" thickBot="1">
      <c r="A165" s="11" t="str">
        <f t="shared" si="7"/>
        <v>M988736 40</v>
      </c>
      <c r="B165" s="3" t="s">
        <v>126</v>
      </c>
      <c r="C165" s="224">
        <v>40</v>
      </c>
      <c r="D165" s="267">
        <v>5024.71</v>
      </c>
      <c r="E165" s="104">
        <v>6120.1</v>
      </c>
      <c r="F165" s="106" t="s">
        <v>30</v>
      </c>
      <c r="G165" s="104">
        <v>11144.81</v>
      </c>
      <c r="H165" s="105">
        <v>45215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2">
        <f t="shared" si="8"/>
        <v>5024.71</v>
      </c>
    </row>
    <row r="166" spans="1:14" ht="15.75" thickBot="1">
      <c r="A166" s="11" t="str">
        <f t="shared" si="7"/>
        <v>M988736 40</v>
      </c>
      <c r="B166" s="3" t="s">
        <v>126</v>
      </c>
      <c r="C166" s="226"/>
      <c r="D166" s="268"/>
      <c r="E166" s="104">
        <v>6120.1</v>
      </c>
      <c r="F166" s="106">
        <v>112.19</v>
      </c>
      <c r="G166" s="104">
        <v>11257</v>
      </c>
      <c r="H166" s="105">
        <v>45225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2">
        <f t="shared" si="8"/>
        <v>5024.71</v>
      </c>
    </row>
    <row r="167" spans="1:14" ht="15.75" thickBot="1">
      <c r="A167" s="11" t="str">
        <f t="shared" si="7"/>
        <v>M988736 41</v>
      </c>
      <c r="B167" s="3" t="s">
        <v>126</v>
      </c>
      <c r="C167" s="224">
        <v>41</v>
      </c>
      <c r="D167" s="267">
        <v>5024.71</v>
      </c>
      <c r="E167" s="104">
        <v>6275.86</v>
      </c>
      <c r="F167" s="106" t="s">
        <v>30</v>
      </c>
      <c r="G167" s="104">
        <v>11300.57</v>
      </c>
      <c r="H167" s="105">
        <v>45246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2">
        <f t="shared" si="8"/>
        <v>5024.71</v>
      </c>
    </row>
    <row r="168" spans="1:14" ht="15.75" thickBot="1">
      <c r="A168" s="11" t="str">
        <f t="shared" si="7"/>
        <v>M988736 41</v>
      </c>
      <c r="B168" s="3" t="s">
        <v>126</v>
      </c>
      <c r="C168" s="226"/>
      <c r="D168" s="268"/>
      <c r="E168" s="104">
        <v>6275.86</v>
      </c>
      <c r="F168" s="106">
        <v>113.76</v>
      </c>
      <c r="G168" s="104">
        <v>11414.33</v>
      </c>
      <c r="H168" s="105">
        <v>45256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2">
        <f t="shared" si="8"/>
        <v>5024.71</v>
      </c>
    </row>
    <row r="169" spans="1:14" ht="15.75" thickBot="1">
      <c r="A169" s="11" t="str">
        <f t="shared" si="7"/>
        <v>M988736 42</v>
      </c>
      <c r="B169" s="3" t="s">
        <v>126</v>
      </c>
      <c r="C169" s="224">
        <v>42</v>
      </c>
      <c r="D169" s="267">
        <v>5024.71</v>
      </c>
      <c r="E169" s="104">
        <v>6421.58</v>
      </c>
      <c r="F169" s="106" t="s">
        <v>30</v>
      </c>
      <c r="G169" s="104">
        <v>11446.29</v>
      </c>
      <c r="H169" s="105">
        <v>45276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2">
        <f t="shared" si="8"/>
        <v>5024.71</v>
      </c>
    </row>
    <row r="170" spans="1:14" ht="15.75" thickBot="1">
      <c r="A170" s="11" t="str">
        <f t="shared" ref="A170:A233" si="10">B170&amp;" "&amp;IF(C170="",C169,C170)</f>
        <v>M988736 42</v>
      </c>
      <c r="B170" s="3" t="s">
        <v>126</v>
      </c>
      <c r="C170" s="226"/>
      <c r="D170" s="268"/>
      <c r="E170" s="104">
        <v>6421.58</v>
      </c>
      <c r="F170" s="106">
        <v>115.23</v>
      </c>
      <c r="G170" s="104">
        <v>11561.52</v>
      </c>
      <c r="H170" s="105">
        <v>45286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2">
        <f t="shared" si="8"/>
        <v>5024.71</v>
      </c>
    </row>
    <row r="171" spans="1:14" ht="15.75" thickBot="1">
      <c r="A171" s="11" t="str">
        <f t="shared" si="10"/>
        <v>M988736 43</v>
      </c>
      <c r="B171" s="3" t="s">
        <v>126</v>
      </c>
      <c r="C171" s="224">
        <v>43</v>
      </c>
      <c r="D171" s="267">
        <v>5024.71</v>
      </c>
      <c r="E171" s="104">
        <v>6577.35</v>
      </c>
      <c r="F171" s="106" t="s">
        <v>30</v>
      </c>
      <c r="G171" s="104">
        <v>11602.06</v>
      </c>
      <c r="H171" s="105">
        <v>45307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2">
        <f t="shared" si="8"/>
        <v>5024.71</v>
      </c>
    </row>
    <row r="172" spans="1:14" ht="15.75" thickBot="1">
      <c r="A172" s="11" t="str">
        <f t="shared" si="10"/>
        <v>M988736 43</v>
      </c>
      <c r="B172" s="3" t="s">
        <v>126</v>
      </c>
      <c r="C172" s="226"/>
      <c r="D172" s="268"/>
      <c r="E172" s="104">
        <v>6577.35</v>
      </c>
      <c r="F172" s="106">
        <v>116.79</v>
      </c>
      <c r="G172" s="104">
        <v>11718.85</v>
      </c>
      <c r="H172" s="105">
        <v>45317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2">
        <f t="shared" si="8"/>
        <v>5024.71</v>
      </c>
    </row>
    <row r="173" spans="1:14" ht="15.75" thickBot="1">
      <c r="A173" s="11" t="str">
        <f t="shared" si="10"/>
        <v>M988736 44</v>
      </c>
      <c r="B173" s="3" t="s">
        <v>126</v>
      </c>
      <c r="C173" s="224">
        <v>44</v>
      </c>
      <c r="D173" s="267">
        <v>5024.71</v>
      </c>
      <c r="E173" s="104">
        <v>6728.09</v>
      </c>
      <c r="F173" s="106" t="s">
        <v>30</v>
      </c>
      <c r="G173" s="104">
        <v>11752.8</v>
      </c>
      <c r="H173" s="105">
        <v>45338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2">
        <f t="shared" si="8"/>
        <v>5024.71</v>
      </c>
    </row>
    <row r="174" spans="1:14" ht="15.75" thickBot="1">
      <c r="A174" s="11" t="str">
        <f t="shared" si="10"/>
        <v>M988736 44</v>
      </c>
      <c r="B174" s="3" t="s">
        <v>126</v>
      </c>
      <c r="C174" s="226"/>
      <c r="D174" s="268"/>
      <c r="E174" s="104">
        <v>6728.09</v>
      </c>
      <c r="F174" s="106">
        <v>118.31</v>
      </c>
      <c r="G174" s="104">
        <v>11871.11</v>
      </c>
      <c r="H174" s="105">
        <v>45348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2">
        <f t="shared" si="8"/>
        <v>5024.71</v>
      </c>
    </row>
    <row r="175" spans="1:14" ht="15.75" thickBot="1">
      <c r="A175" s="11" t="str">
        <f t="shared" si="10"/>
        <v>M988736 45</v>
      </c>
      <c r="B175" s="3" t="s">
        <v>126</v>
      </c>
      <c r="C175" s="224">
        <v>45</v>
      </c>
      <c r="D175" s="267">
        <v>5024.71</v>
      </c>
      <c r="E175" s="104">
        <v>6868.78</v>
      </c>
      <c r="F175" s="106" t="s">
        <v>30</v>
      </c>
      <c r="G175" s="104">
        <v>11893.49</v>
      </c>
      <c r="H175" s="105">
        <v>45367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2">
        <f t="shared" si="8"/>
        <v>5024.71</v>
      </c>
    </row>
    <row r="176" spans="1:14" ht="15.75" thickBot="1">
      <c r="A176" s="11" t="str">
        <f t="shared" si="10"/>
        <v>M988736 45</v>
      </c>
      <c r="B176" s="3" t="s">
        <v>126</v>
      </c>
      <c r="C176" s="226"/>
      <c r="D176" s="268"/>
      <c r="E176" s="104">
        <v>6868.78</v>
      </c>
      <c r="F176" s="106">
        <v>119.73</v>
      </c>
      <c r="G176" s="104">
        <v>12013.22</v>
      </c>
      <c r="H176" s="105">
        <v>45377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2">
        <f t="shared" si="8"/>
        <v>5024.71</v>
      </c>
    </row>
    <row r="177" spans="1:14" ht="15.75" thickBot="1">
      <c r="A177" s="11" t="str">
        <f t="shared" si="10"/>
        <v>M988736 46</v>
      </c>
      <c r="B177" s="3" t="s">
        <v>126</v>
      </c>
      <c r="C177" s="224">
        <v>46</v>
      </c>
      <c r="D177" s="267">
        <v>5024.71</v>
      </c>
      <c r="E177" s="104">
        <v>7029.57</v>
      </c>
      <c r="F177" s="106" t="s">
        <v>30</v>
      </c>
      <c r="G177" s="104">
        <v>12054.28</v>
      </c>
      <c r="H177" s="105">
        <v>45398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2">
        <f t="shared" si="8"/>
        <v>5024.71</v>
      </c>
    </row>
    <row r="178" spans="1:14" ht="15.75" thickBot="1">
      <c r="A178" s="11" t="str">
        <f t="shared" si="10"/>
        <v>M988736 46</v>
      </c>
      <c r="B178" s="3" t="s">
        <v>126</v>
      </c>
      <c r="C178" s="226"/>
      <c r="D178" s="268"/>
      <c r="E178" s="104">
        <v>7029.57</v>
      </c>
      <c r="F178" s="106">
        <v>121.35</v>
      </c>
      <c r="G178" s="104">
        <v>12175.63</v>
      </c>
      <c r="H178" s="105">
        <v>45408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2">
        <f t="shared" si="8"/>
        <v>5024.71</v>
      </c>
    </row>
    <row r="179" spans="1:14" ht="15.75" thickBot="1">
      <c r="A179" s="11" t="str">
        <f t="shared" si="10"/>
        <v>M988736 47</v>
      </c>
      <c r="B179" s="3" t="s">
        <v>126</v>
      </c>
      <c r="C179" s="224">
        <v>47</v>
      </c>
      <c r="D179" s="267">
        <v>5024.71</v>
      </c>
      <c r="E179" s="104">
        <v>7175.29</v>
      </c>
      <c r="F179" s="106" t="s">
        <v>30</v>
      </c>
      <c r="G179" s="104">
        <v>12200</v>
      </c>
      <c r="H179" s="105">
        <v>45428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2">
        <f t="shared" si="8"/>
        <v>5024.71</v>
      </c>
    </row>
    <row r="180" spans="1:14" ht="15.75" thickBot="1">
      <c r="A180" s="11" t="str">
        <f t="shared" si="10"/>
        <v>M988736 47</v>
      </c>
      <c r="B180" s="3" t="s">
        <v>126</v>
      </c>
      <c r="C180" s="226"/>
      <c r="D180" s="268"/>
      <c r="E180" s="104">
        <v>7175.29</v>
      </c>
      <c r="F180" s="106">
        <v>122.81</v>
      </c>
      <c r="G180" s="104">
        <v>12322.81</v>
      </c>
      <c r="H180" s="105">
        <v>45438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2">
        <f t="shared" si="8"/>
        <v>5024.71</v>
      </c>
    </row>
    <row r="181" spans="1:14" ht="15.75" thickBot="1">
      <c r="A181" s="11" t="str">
        <f t="shared" si="10"/>
        <v>M988736 48</v>
      </c>
      <c r="B181" s="3" t="s">
        <v>126</v>
      </c>
      <c r="C181" s="224">
        <v>48</v>
      </c>
      <c r="D181" s="267">
        <v>5024.71</v>
      </c>
      <c r="E181" s="104">
        <v>7331.05</v>
      </c>
      <c r="F181" s="106" t="s">
        <v>30</v>
      </c>
      <c r="G181" s="104">
        <v>12355.76</v>
      </c>
      <c r="H181" s="105">
        <v>45459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2">
        <f t="shared" si="8"/>
        <v>5024.71</v>
      </c>
    </row>
    <row r="182" spans="1:14" ht="15.75" thickBot="1">
      <c r="A182" s="11" t="str">
        <f t="shared" si="10"/>
        <v>M988736 48</v>
      </c>
      <c r="B182" s="3" t="s">
        <v>126</v>
      </c>
      <c r="C182" s="226"/>
      <c r="D182" s="268"/>
      <c r="E182" s="104">
        <v>7331.05</v>
      </c>
      <c r="F182" s="106">
        <v>124.38</v>
      </c>
      <c r="G182" s="104">
        <v>12480.14</v>
      </c>
      <c r="H182" s="105">
        <v>45469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2">
        <f t="shared" si="8"/>
        <v>5024.71</v>
      </c>
    </row>
    <row r="183" spans="1:14" ht="15.75" thickBot="1">
      <c r="A183" s="11" t="str">
        <f t="shared" si="10"/>
        <v>M988736 49</v>
      </c>
      <c r="B183" s="3" t="s">
        <v>126</v>
      </c>
      <c r="C183" s="224">
        <v>49</v>
      </c>
      <c r="D183" s="267">
        <v>5024.71</v>
      </c>
      <c r="E183" s="104">
        <v>7476.77</v>
      </c>
      <c r="F183" s="106" t="s">
        <v>30</v>
      </c>
      <c r="G183" s="104">
        <v>12501.48</v>
      </c>
      <c r="H183" s="105">
        <v>45489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2">
        <f t="shared" si="8"/>
        <v>5024.71</v>
      </c>
    </row>
    <row r="184" spans="1:14" ht="15.75" thickBot="1">
      <c r="A184" s="11" t="str">
        <f t="shared" si="10"/>
        <v>M988736 49</v>
      </c>
      <c r="B184" s="3" t="s">
        <v>126</v>
      </c>
      <c r="C184" s="226"/>
      <c r="D184" s="268"/>
      <c r="E184" s="104">
        <v>7476.77</v>
      </c>
      <c r="F184" s="106">
        <v>125.85</v>
      </c>
      <c r="G184" s="104">
        <v>12627.33</v>
      </c>
      <c r="H184" s="105">
        <v>45499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2">
        <f t="shared" si="8"/>
        <v>5024.71</v>
      </c>
    </row>
    <row r="185" spans="1:14" ht="15.75" thickBot="1">
      <c r="A185" s="11" t="str">
        <f t="shared" si="10"/>
        <v>M988736 50</v>
      </c>
      <c r="B185" s="3" t="s">
        <v>126</v>
      </c>
      <c r="C185" s="224">
        <v>50</v>
      </c>
      <c r="D185" s="267">
        <v>5024.71</v>
      </c>
      <c r="E185" s="104">
        <v>7632.53</v>
      </c>
      <c r="F185" s="106" t="s">
        <v>30</v>
      </c>
      <c r="G185" s="104">
        <v>12657.24</v>
      </c>
      <c r="H185" s="105">
        <v>45520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2">
        <f t="shared" si="8"/>
        <v>5024.71</v>
      </c>
    </row>
    <row r="186" spans="1:14" ht="15.75" thickBot="1">
      <c r="A186" s="11" t="str">
        <f t="shared" si="10"/>
        <v>M988736 50</v>
      </c>
      <c r="B186" s="3" t="s">
        <v>126</v>
      </c>
      <c r="C186" s="226"/>
      <c r="D186" s="268"/>
      <c r="E186" s="104">
        <v>7632.53</v>
      </c>
      <c r="F186" s="106">
        <v>127.42</v>
      </c>
      <c r="G186" s="104">
        <v>12784.66</v>
      </c>
      <c r="H186" s="105">
        <v>45530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2">
        <f t="shared" si="8"/>
        <v>5024.71</v>
      </c>
    </row>
    <row r="187" spans="1:14" ht="15.75" thickBot="1">
      <c r="A187" s="11" t="str">
        <f t="shared" si="10"/>
        <v>M988736 51</v>
      </c>
      <c r="B187" s="3" t="s">
        <v>126</v>
      </c>
      <c r="C187" s="224">
        <v>51</v>
      </c>
      <c r="D187" s="267">
        <v>5024.71</v>
      </c>
      <c r="E187" s="104">
        <v>7783.28</v>
      </c>
      <c r="F187" s="106" t="s">
        <v>30</v>
      </c>
      <c r="G187" s="104">
        <v>12807.99</v>
      </c>
      <c r="H187" s="105">
        <v>45551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2">
        <f t="shared" si="8"/>
        <v>5024.71</v>
      </c>
    </row>
    <row r="188" spans="1:14" ht="15.75" thickBot="1">
      <c r="A188" s="11" t="str">
        <f t="shared" si="10"/>
        <v>M988736 51</v>
      </c>
      <c r="B188" s="3" t="s">
        <v>126</v>
      </c>
      <c r="C188" s="226"/>
      <c r="D188" s="268"/>
      <c r="E188" s="104">
        <v>7783.28</v>
      </c>
      <c r="F188" s="106">
        <v>128.93</v>
      </c>
      <c r="G188" s="104">
        <v>12936.92</v>
      </c>
      <c r="H188" s="105">
        <v>45561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2">
        <f t="shared" si="8"/>
        <v>5024.71</v>
      </c>
    </row>
    <row r="189" spans="1:14" ht="15.75" thickBot="1">
      <c r="A189" s="11" t="str">
        <f t="shared" si="10"/>
        <v>M988736 52</v>
      </c>
      <c r="B189" s="3" t="s">
        <v>126</v>
      </c>
      <c r="C189" s="224">
        <v>52</v>
      </c>
      <c r="D189" s="267">
        <v>5024.71</v>
      </c>
      <c r="E189" s="104">
        <v>7928.99</v>
      </c>
      <c r="F189" s="106" t="s">
        <v>30</v>
      </c>
      <c r="G189" s="104">
        <v>12953.7</v>
      </c>
      <c r="H189" s="105">
        <v>45581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2">
        <f t="shared" si="8"/>
        <v>5024.71</v>
      </c>
    </row>
    <row r="190" spans="1:14" ht="15.75" thickBot="1">
      <c r="A190" s="11" t="str">
        <f t="shared" si="10"/>
        <v>M988736 52</v>
      </c>
      <c r="B190" s="3" t="s">
        <v>126</v>
      </c>
      <c r="C190" s="226"/>
      <c r="D190" s="268"/>
      <c r="E190" s="104">
        <v>7928.99</v>
      </c>
      <c r="F190" s="106">
        <v>130.4</v>
      </c>
      <c r="G190" s="104">
        <v>13084.1</v>
      </c>
      <c r="H190" s="105">
        <v>45591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2">
        <f t="shared" si="8"/>
        <v>5024.71</v>
      </c>
    </row>
    <row r="191" spans="1:14" ht="15.75" thickBot="1">
      <c r="A191" s="11" t="str">
        <f t="shared" si="10"/>
        <v>M988736 53</v>
      </c>
      <c r="B191" s="3" t="s">
        <v>126</v>
      </c>
      <c r="C191" s="224">
        <v>53</v>
      </c>
      <c r="D191" s="267">
        <v>5024.71</v>
      </c>
      <c r="E191" s="104">
        <v>8084.76</v>
      </c>
      <c r="F191" s="106" t="s">
        <v>30</v>
      </c>
      <c r="G191" s="104">
        <v>13109.47</v>
      </c>
      <c r="H191" s="105">
        <v>45612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2">
        <f t="shared" si="8"/>
        <v>5024.71</v>
      </c>
    </row>
    <row r="192" spans="1:14" ht="15.75" thickBot="1">
      <c r="A192" s="11" t="str">
        <f t="shared" si="10"/>
        <v>M988736 53</v>
      </c>
      <c r="B192" s="3" t="s">
        <v>126</v>
      </c>
      <c r="C192" s="226"/>
      <c r="D192" s="268"/>
      <c r="E192" s="104">
        <v>8084.76</v>
      </c>
      <c r="F192" s="106">
        <v>131.97</v>
      </c>
      <c r="G192" s="104">
        <v>13241.44</v>
      </c>
      <c r="H192" s="105">
        <v>45622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2">
        <f t="shared" si="8"/>
        <v>5024.71</v>
      </c>
    </row>
    <row r="193" spans="1:14" ht="15.75" thickBot="1">
      <c r="A193" s="11" t="str">
        <f t="shared" si="10"/>
        <v>M988736 54</v>
      </c>
      <c r="B193" s="3" t="s">
        <v>126</v>
      </c>
      <c r="C193" s="224">
        <v>54</v>
      </c>
      <c r="D193" s="267">
        <v>5024.71</v>
      </c>
      <c r="E193" s="104">
        <v>8230.4699999999993</v>
      </c>
      <c r="F193" s="106" t="s">
        <v>30</v>
      </c>
      <c r="G193" s="104">
        <v>13255.18</v>
      </c>
      <c r="H193" s="105">
        <v>45642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2">
        <f t="shared" si="8"/>
        <v>5024.71</v>
      </c>
    </row>
    <row r="194" spans="1:14" ht="15.75" thickBot="1">
      <c r="A194" s="11" t="str">
        <f t="shared" si="10"/>
        <v>M988736 54</v>
      </c>
      <c r="B194" s="3" t="s">
        <v>126</v>
      </c>
      <c r="C194" s="226"/>
      <c r="D194" s="268"/>
      <c r="E194" s="104">
        <v>8230.4699999999993</v>
      </c>
      <c r="F194" s="106">
        <v>133.44</v>
      </c>
      <c r="G194" s="104">
        <v>13388.62</v>
      </c>
      <c r="H194" s="105">
        <v>45652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2">
        <f t="shared" si="8"/>
        <v>5024.71</v>
      </c>
    </row>
    <row r="195" spans="1:14" ht="15.75" thickBot="1">
      <c r="A195" s="11" t="str">
        <f t="shared" si="10"/>
        <v>M988736 55</v>
      </c>
      <c r="B195" s="3" t="s">
        <v>126</v>
      </c>
      <c r="C195" s="224">
        <v>55</v>
      </c>
      <c r="D195" s="267">
        <v>5024.71</v>
      </c>
      <c r="E195" s="104">
        <v>8386.24</v>
      </c>
      <c r="F195" s="106" t="s">
        <v>30</v>
      </c>
      <c r="G195" s="104">
        <v>13410.95</v>
      </c>
      <c r="H195" s="105">
        <v>45673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2">
        <f t="shared" si="8"/>
        <v>5024.71</v>
      </c>
    </row>
    <row r="196" spans="1:14" ht="15.75" thickBot="1">
      <c r="A196" s="11" t="str">
        <f t="shared" si="10"/>
        <v>M988736 55</v>
      </c>
      <c r="B196" s="3" t="s">
        <v>126</v>
      </c>
      <c r="C196" s="226"/>
      <c r="D196" s="268"/>
      <c r="E196" s="104">
        <v>8386.24</v>
      </c>
      <c r="F196" s="106">
        <v>135</v>
      </c>
      <c r="G196" s="104">
        <v>13545.95</v>
      </c>
      <c r="H196" s="105">
        <v>45683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2">
        <f t="shared" ref="N196:N259" si="11">IF(D196=0,D195,D196)</f>
        <v>5024.71</v>
      </c>
    </row>
    <row r="197" spans="1:14" ht="15.75" thickBot="1">
      <c r="A197" s="11" t="str">
        <f t="shared" si="10"/>
        <v>M988736 56</v>
      </c>
      <c r="B197" s="3" t="s">
        <v>126</v>
      </c>
      <c r="C197" s="224">
        <v>56</v>
      </c>
      <c r="D197" s="267">
        <v>5024.71</v>
      </c>
      <c r="E197" s="104">
        <v>8536.98</v>
      </c>
      <c r="F197" s="106" t="s">
        <v>30</v>
      </c>
      <c r="G197" s="104">
        <v>13561.69</v>
      </c>
      <c r="H197" s="105">
        <v>45704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2">
        <f t="shared" si="11"/>
        <v>5024.71</v>
      </c>
    </row>
    <row r="198" spans="1:14" ht="15.75" thickBot="1">
      <c r="A198" s="11" t="str">
        <f t="shared" si="10"/>
        <v>M988736 56</v>
      </c>
      <c r="B198" s="3" t="s">
        <v>126</v>
      </c>
      <c r="C198" s="226"/>
      <c r="D198" s="268"/>
      <c r="E198" s="104">
        <v>8536.98</v>
      </c>
      <c r="F198" s="106">
        <v>136.52000000000001</v>
      </c>
      <c r="G198" s="104">
        <v>13698.21</v>
      </c>
      <c r="H198" s="105">
        <v>45714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2">
        <f t="shared" si="11"/>
        <v>5024.71</v>
      </c>
    </row>
    <row r="199" spans="1:14" ht="15.75" thickBot="1">
      <c r="A199" s="11" t="str">
        <f t="shared" si="10"/>
        <v>M988736 57</v>
      </c>
      <c r="B199" s="3" t="s">
        <v>126</v>
      </c>
      <c r="C199" s="224">
        <v>57</v>
      </c>
      <c r="D199" s="267">
        <v>5024.71</v>
      </c>
      <c r="E199" s="104">
        <v>8672.65</v>
      </c>
      <c r="F199" s="106" t="s">
        <v>30</v>
      </c>
      <c r="G199" s="104">
        <v>13697.36</v>
      </c>
      <c r="H199" s="105">
        <v>45732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2">
        <f t="shared" si="11"/>
        <v>5024.71</v>
      </c>
    </row>
    <row r="200" spans="1:14" ht="15.75" thickBot="1">
      <c r="A200" s="11" t="str">
        <f t="shared" si="10"/>
        <v>M988736 57</v>
      </c>
      <c r="B200" s="3" t="s">
        <v>126</v>
      </c>
      <c r="C200" s="226"/>
      <c r="D200" s="268"/>
      <c r="E200" s="104">
        <v>8672.65</v>
      </c>
      <c r="F200" s="106">
        <v>137.88999999999999</v>
      </c>
      <c r="G200" s="104">
        <v>13835.25</v>
      </c>
      <c r="H200" s="105">
        <v>45742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2">
        <f t="shared" si="11"/>
        <v>5024.71</v>
      </c>
    </row>
    <row r="201" spans="1:14" ht="15.75" thickBot="1">
      <c r="A201" s="11" t="str">
        <f t="shared" si="10"/>
        <v>M988736 58</v>
      </c>
      <c r="B201" s="3" t="s">
        <v>126</v>
      </c>
      <c r="C201" s="224">
        <v>58</v>
      </c>
      <c r="D201" s="267">
        <v>5024.71</v>
      </c>
      <c r="E201" s="104">
        <v>8838.4599999999991</v>
      </c>
      <c r="F201" s="106" t="s">
        <v>30</v>
      </c>
      <c r="G201" s="104">
        <v>13863.17</v>
      </c>
      <c r="H201" s="105">
        <v>45763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2">
        <f t="shared" si="11"/>
        <v>5024.71</v>
      </c>
    </row>
    <row r="202" spans="1:14" ht="15.75" thickBot="1">
      <c r="A202" s="11" t="str">
        <f t="shared" si="10"/>
        <v>M988736 58</v>
      </c>
      <c r="B202" s="3" t="s">
        <v>126</v>
      </c>
      <c r="C202" s="226"/>
      <c r="D202" s="268"/>
      <c r="E202" s="104">
        <v>8838.4599999999991</v>
      </c>
      <c r="F202" s="106">
        <v>139.56</v>
      </c>
      <c r="G202" s="104">
        <v>14002.73</v>
      </c>
      <c r="H202" s="105">
        <v>45773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2">
        <f t="shared" si="11"/>
        <v>5024.71</v>
      </c>
    </row>
    <row r="203" spans="1:14" ht="15.75" thickBot="1">
      <c r="A203" s="11" t="str">
        <f t="shared" si="10"/>
        <v>M988736 59</v>
      </c>
      <c r="B203" s="3" t="s">
        <v>126</v>
      </c>
      <c r="C203" s="224">
        <v>59</v>
      </c>
      <c r="D203" s="267">
        <v>5024.71</v>
      </c>
      <c r="E203" s="104">
        <v>8984.18</v>
      </c>
      <c r="F203" s="106" t="s">
        <v>30</v>
      </c>
      <c r="G203" s="104">
        <v>14008.89</v>
      </c>
      <c r="H203" s="105">
        <v>45793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2">
        <f t="shared" si="11"/>
        <v>5024.71</v>
      </c>
    </row>
    <row r="204" spans="1:14" ht="15.75" thickBot="1">
      <c r="A204" s="11" t="str">
        <f t="shared" si="10"/>
        <v>M988736 59</v>
      </c>
      <c r="B204" s="3" t="s">
        <v>126</v>
      </c>
      <c r="C204" s="226"/>
      <c r="D204" s="268"/>
      <c r="E204" s="104">
        <v>8984.18</v>
      </c>
      <c r="F204" s="106">
        <v>141.02000000000001</v>
      </c>
      <c r="G204" s="104">
        <v>14149.91</v>
      </c>
      <c r="H204" s="105">
        <v>45803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2">
        <f t="shared" si="11"/>
        <v>5024.71</v>
      </c>
    </row>
    <row r="205" spans="1:14" ht="15.75" thickBot="1">
      <c r="A205" s="11" t="str">
        <f t="shared" si="10"/>
        <v>M988736 60</v>
      </c>
      <c r="B205" s="3" t="s">
        <v>126</v>
      </c>
      <c r="C205" s="224">
        <v>60</v>
      </c>
      <c r="D205" s="267">
        <v>5024.58</v>
      </c>
      <c r="E205" s="104">
        <v>9139.7099999999991</v>
      </c>
      <c r="F205" s="106" t="s">
        <v>30</v>
      </c>
      <c r="G205" s="104">
        <v>14164.29</v>
      </c>
      <c r="H205" s="105">
        <v>45824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2">
        <f t="shared" si="11"/>
        <v>5024.58</v>
      </c>
    </row>
    <row r="206" spans="1:14" ht="15.75" thickBot="1">
      <c r="A206" s="11" t="str">
        <f t="shared" si="10"/>
        <v>M988736 60</v>
      </c>
      <c r="B206" s="3" t="s">
        <v>126</v>
      </c>
      <c r="C206" s="226"/>
      <c r="D206" s="268"/>
      <c r="E206" s="104">
        <v>9139.7099999999991</v>
      </c>
      <c r="F206" s="106">
        <v>142.59</v>
      </c>
      <c r="G206" s="104">
        <v>14306.88</v>
      </c>
      <c r="H206" s="105">
        <v>45834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2">
        <f t="shared" si="11"/>
        <v>5024.58</v>
      </c>
    </row>
    <row r="207" spans="1:14" ht="37.5" thickBot="1">
      <c r="A207" s="11" t="str">
        <f t="shared" si="10"/>
        <v>M988804 Cuota N°</v>
      </c>
      <c r="B207" s="3" t="s">
        <v>128</v>
      </c>
      <c r="C207" s="26" t="s">
        <v>24</v>
      </c>
      <c r="D207" s="26" t="s">
        <v>25</v>
      </c>
      <c r="E207" s="26" t="s">
        <v>26</v>
      </c>
      <c r="F207" s="26" t="s">
        <v>27</v>
      </c>
      <c r="G207" s="26" t="s">
        <v>28</v>
      </c>
      <c r="H207" s="26" t="s">
        <v>29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2" t="str">
        <f t="shared" si="11"/>
        <v>Capital($)</v>
      </c>
    </row>
    <row r="208" spans="1:14" ht="15.75" thickBot="1">
      <c r="A208" s="11" t="str">
        <f t="shared" si="10"/>
        <v>M988804 1</v>
      </c>
      <c r="B208" s="3" t="s">
        <v>128</v>
      </c>
      <c r="C208" s="224">
        <v>1</v>
      </c>
      <c r="D208" s="267">
        <v>3601.76</v>
      </c>
      <c r="E208" s="102">
        <v>172.88</v>
      </c>
      <c r="F208" s="102" t="s">
        <v>30</v>
      </c>
      <c r="G208" s="101">
        <v>3774.64</v>
      </c>
      <c r="H208" s="103">
        <v>44028</v>
      </c>
      <c r="I208" s="41">
        <v>44028</v>
      </c>
      <c r="J208" s="30">
        <f t="shared" si="9"/>
        <v>44013</v>
      </c>
      <c r="L208" s="11">
        <f>IF(I208&lt;&gt;"",IF(SUMIF(Planes!BA:BA,'Control de pagos'!A208,Planes!BC:BC)=0,"",SUMIF(Planes!BA:BA,'Control de pagos'!A208,Planes!BC:BC)),"")</f>
        <v>432.21120000000002</v>
      </c>
      <c r="N208" s="62">
        <f t="shared" si="11"/>
        <v>3601.76</v>
      </c>
    </row>
    <row r="209" spans="1:14" ht="15.75" thickBot="1">
      <c r="A209" s="11" t="str">
        <f t="shared" si="10"/>
        <v>M988804 1</v>
      </c>
      <c r="B209" s="3" t="s">
        <v>128</v>
      </c>
      <c r="C209" s="226"/>
      <c r="D209" s="268"/>
      <c r="E209" s="106">
        <v>172.88</v>
      </c>
      <c r="F209" s="106">
        <v>34.729999999999997</v>
      </c>
      <c r="G209" s="104">
        <v>3809.37</v>
      </c>
      <c r="H209" s="105">
        <v>44038</v>
      </c>
      <c r="J209" s="30" t="str">
        <f t="shared" ref="J209:J272" si="12">IF(I209&lt;&gt;"",I209-DAY(I209)+1,IF(A208=A209,IF(I208&lt;&gt;"","-",""),IF(A209=A210,IF(I210&lt;&gt;"","-",""),"")))</f>
        <v>-</v>
      </c>
      <c r="L209" s="11" t="str">
        <f>IF(I209&lt;&gt;"",IF(SUMIF(Planes!BA:BA,'Control de pagos'!A209,Planes!BC:BC)=0,"",SUMIF(Planes!BA:BA,'Control de pagos'!A209,Planes!BC:BC)),"")</f>
        <v/>
      </c>
      <c r="N209" s="62">
        <f t="shared" si="11"/>
        <v>3601.76</v>
      </c>
    </row>
    <row r="210" spans="1:14" ht="15.75" thickBot="1">
      <c r="A210" s="11" t="str">
        <f t="shared" si="10"/>
        <v>M988804 2</v>
      </c>
      <c r="B210" s="3" t="s">
        <v>128</v>
      </c>
      <c r="C210" s="224">
        <v>2</v>
      </c>
      <c r="D210" s="267">
        <v>3601.76</v>
      </c>
      <c r="E210" s="106">
        <v>284.54000000000002</v>
      </c>
      <c r="F210" s="106" t="s">
        <v>30</v>
      </c>
      <c r="G210" s="104">
        <v>3886.3</v>
      </c>
      <c r="H210" s="105">
        <v>44059</v>
      </c>
      <c r="I210" s="41">
        <v>44059</v>
      </c>
      <c r="J210" s="30">
        <f t="shared" si="12"/>
        <v>44044</v>
      </c>
      <c r="L210" s="11">
        <f>IF(I210&lt;&gt;"",IF(SUMIF(Planes!BA:BA,'Control de pagos'!A210,Planes!BC:BC)=0,"",SUMIF(Planes!BA:BA,'Control de pagos'!A210,Planes!BC:BC)),"")</f>
        <v>432.21120000000002</v>
      </c>
      <c r="N210" s="62">
        <f t="shared" si="11"/>
        <v>3601.76</v>
      </c>
    </row>
    <row r="211" spans="1:14" ht="15.75" thickBot="1">
      <c r="A211" s="11" t="str">
        <f t="shared" si="10"/>
        <v>M988804 2</v>
      </c>
      <c r="B211" s="3" t="s">
        <v>128</v>
      </c>
      <c r="C211" s="226"/>
      <c r="D211" s="268"/>
      <c r="E211" s="106">
        <v>284.54000000000002</v>
      </c>
      <c r="F211" s="106">
        <v>35.75</v>
      </c>
      <c r="G211" s="104">
        <v>3922.05</v>
      </c>
      <c r="H211" s="105">
        <v>44069</v>
      </c>
      <c r="J211" s="30" t="str">
        <f t="shared" si="12"/>
        <v>-</v>
      </c>
      <c r="L211" s="11" t="str">
        <f>IF(I211&lt;&gt;"",IF(SUMIF(Planes!BA:BA,'Control de pagos'!A211,Planes!BC:BC)=0,"",SUMIF(Planes!BA:BA,'Control de pagos'!A211,Planes!BC:BC)),"")</f>
        <v/>
      </c>
      <c r="N211" s="62">
        <f t="shared" si="11"/>
        <v>3601.76</v>
      </c>
    </row>
    <row r="212" spans="1:14" ht="15.75" thickBot="1">
      <c r="A212" s="11" t="str">
        <f t="shared" si="10"/>
        <v>M988804 3</v>
      </c>
      <c r="B212" s="3" t="s">
        <v>128</v>
      </c>
      <c r="C212" s="224">
        <v>3</v>
      </c>
      <c r="D212" s="267">
        <v>3601.76</v>
      </c>
      <c r="E212" s="106">
        <v>392.59</v>
      </c>
      <c r="F212" s="106" t="s">
        <v>30</v>
      </c>
      <c r="G212" s="104">
        <v>3994.35</v>
      </c>
      <c r="H212" s="105">
        <v>44090</v>
      </c>
      <c r="I212" s="41">
        <v>44090</v>
      </c>
      <c r="J212" s="30">
        <f t="shared" si="12"/>
        <v>44075</v>
      </c>
      <c r="L212" s="11">
        <f>IF(I212&lt;&gt;"",IF(SUMIF(Planes!BA:BA,'Control de pagos'!A212,Planes!BC:BC)=0,"",SUMIF(Planes!BA:BA,'Control de pagos'!A212,Planes!BC:BC)),"")</f>
        <v>432.21120000000002</v>
      </c>
      <c r="N212" s="62">
        <f t="shared" si="11"/>
        <v>3601.76</v>
      </c>
    </row>
    <row r="213" spans="1:14" ht="15.75" thickBot="1">
      <c r="A213" s="11" t="str">
        <f t="shared" si="10"/>
        <v>M988804 3</v>
      </c>
      <c r="B213" s="3" t="s">
        <v>128</v>
      </c>
      <c r="C213" s="226"/>
      <c r="D213" s="268"/>
      <c r="E213" s="106">
        <v>392.59</v>
      </c>
      <c r="F213" s="106">
        <v>36.75</v>
      </c>
      <c r="G213" s="104">
        <v>4031.1</v>
      </c>
      <c r="H213" s="105">
        <v>44100</v>
      </c>
      <c r="J213" s="30" t="str">
        <f t="shared" si="12"/>
        <v>-</v>
      </c>
      <c r="L213" s="11" t="str">
        <f>IF(I213&lt;&gt;"",IF(SUMIF(Planes!BA:BA,'Control de pagos'!A213,Planes!BC:BC)=0,"",SUMIF(Planes!BA:BA,'Control de pagos'!A213,Planes!BC:BC)),"")</f>
        <v/>
      </c>
      <c r="N213" s="62">
        <f t="shared" si="11"/>
        <v>3601.76</v>
      </c>
    </row>
    <row r="214" spans="1:14" ht="15.75" thickBot="1">
      <c r="A214" s="11" t="str">
        <f t="shared" si="10"/>
        <v>M988804 4</v>
      </c>
      <c r="B214" s="3" t="s">
        <v>128</v>
      </c>
      <c r="C214" s="224">
        <v>4</v>
      </c>
      <c r="D214" s="267">
        <v>3601.76</v>
      </c>
      <c r="E214" s="106">
        <v>497.04</v>
      </c>
      <c r="F214" s="106" t="s">
        <v>30</v>
      </c>
      <c r="G214" s="104">
        <v>4098.8</v>
      </c>
      <c r="H214" s="105">
        <v>44120</v>
      </c>
      <c r="I214" s="41">
        <v>44120</v>
      </c>
      <c r="J214" s="30">
        <f t="shared" si="12"/>
        <v>44105</v>
      </c>
      <c r="L214" s="11">
        <f>IF(I214&lt;&gt;"",IF(SUMIF(Planes!BA:BA,'Control de pagos'!A214,Planes!BC:BC)=0,"",SUMIF(Planes!BA:BA,'Control de pagos'!A214,Planes!BC:BC)),"")</f>
        <v>432.21120000000002</v>
      </c>
      <c r="N214" s="62">
        <f t="shared" si="11"/>
        <v>3601.76</v>
      </c>
    </row>
    <row r="215" spans="1:14" ht="15.75" thickBot="1">
      <c r="A215" s="11" t="str">
        <f t="shared" si="10"/>
        <v>M988804 4</v>
      </c>
      <c r="B215" s="3" t="s">
        <v>128</v>
      </c>
      <c r="C215" s="226"/>
      <c r="D215" s="268"/>
      <c r="E215" s="106">
        <v>497.04</v>
      </c>
      <c r="F215" s="106">
        <v>41.26</v>
      </c>
      <c r="G215" s="104">
        <v>4140.0600000000004</v>
      </c>
      <c r="H215" s="105">
        <v>44130</v>
      </c>
      <c r="J215" s="30" t="str">
        <f t="shared" si="12"/>
        <v>-</v>
      </c>
      <c r="L215" s="11" t="str">
        <f>IF(I215&lt;&gt;"",IF(SUMIF(Planes!BA:BA,'Control de pagos'!A215,Planes!BC:BC)=0,"",SUMIF(Planes!BA:BA,'Control de pagos'!A215,Planes!BC:BC)),"")</f>
        <v/>
      </c>
      <c r="N215" s="62">
        <f t="shared" si="11"/>
        <v>3601.76</v>
      </c>
    </row>
    <row r="216" spans="1:14" ht="15.75" thickBot="1">
      <c r="A216" s="11" t="str">
        <f t="shared" si="10"/>
        <v>M988804 5</v>
      </c>
      <c r="B216" s="3" t="s">
        <v>128</v>
      </c>
      <c r="C216" s="224">
        <v>5</v>
      </c>
      <c r="D216" s="267">
        <v>3601.76</v>
      </c>
      <c r="E216" s="106">
        <v>608.70000000000005</v>
      </c>
      <c r="F216" s="106" t="s">
        <v>30</v>
      </c>
      <c r="G216" s="104">
        <v>4210.46</v>
      </c>
      <c r="H216" s="105">
        <v>44151</v>
      </c>
      <c r="I216" s="41">
        <v>44151</v>
      </c>
      <c r="J216" s="30">
        <f t="shared" si="12"/>
        <v>44136</v>
      </c>
      <c r="L216" s="11">
        <f>IF(I216&lt;&gt;"",IF(SUMIF(Planes!BA:BA,'Control de pagos'!A216,Planes!BC:BC)=0,"",SUMIF(Planes!BA:BA,'Control de pagos'!A216,Planes!BC:BC)),"")</f>
        <v>432.21120000000002</v>
      </c>
      <c r="N216" s="62">
        <f t="shared" si="11"/>
        <v>3601.76</v>
      </c>
    </row>
    <row r="217" spans="1:14" ht="15.75" thickBot="1">
      <c r="A217" s="11" t="str">
        <f t="shared" si="10"/>
        <v>M988804 5</v>
      </c>
      <c r="B217" s="3" t="s">
        <v>128</v>
      </c>
      <c r="C217" s="226"/>
      <c r="D217" s="268"/>
      <c r="E217" s="106">
        <v>608.70000000000005</v>
      </c>
      <c r="F217" s="106">
        <v>42.39</v>
      </c>
      <c r="G217" s="104">
        <v>4252.8500000000004</v>
      </c>
      <c r="H217" s="105">
        <v>44161</v>
      </c>
      <c r="J217" s="30" t="str">
        <f t="shared" si="12"/>
        <v>-</v>
      </c>
      <c r="L217" s="11" t="str">
        <f>IF(I217&lt;&gt;"",IF(SUMIF(Planes!BA:BA,'Control de pagos'!A217,Planes!BC:BC)=0,"",SUMIF(Planes!BA:BA,'Control de pagos'!A217,Planes!BC:BC)),"")</f>
        <v/>
      </c>
      <c r="N217" s="62">
        <f t="shared" si="11"/>
        <v>3601.76</v>
      </c>
    </row>
    <row r="218" spans="1:14" ht="15.75" thickBot="1">
      <c r="A218" s="11" t="str">
        <f t="shared" si="10"/>
        <v>M988804 6</v>
      </c>
      <c r="B218" s="3" t="s">
        <v>128</v>
      </c>
      <c r="C218" s="224">
        <v>6</v>
      </c>
      <c r="D218" s="267">
        <v>3601.76</v>
      </c>
      <c r="E218" s="106">
        <v>713.15</v>
      </c>
      <c r="F218" s="106" t="s">
        <v>30</v>
      </c>
      <c r="G218" s="104">
        <v>4314.91</v>
      </c>
      <c r="H218" s="105">
        <v>44181</v>
      </c>
      <c r="I218" s="41">
        <v>44181</v>
      </c>
      <c r="J218" s="30">
        <f t="shared" si="12"/>
        <v>44166</v>
      </c>
      <c r="L218" s="11">
        <f>IF(I218&lt;&gt;"",IF(SUMIF(Planes!BA:BA,'Control de pagos'!A218,Planes!BC:BC)=0,"",SUMIF(Planes!BA:BA,'Control de pagos'!A218,Planes!BC:BC)),"")</f>
        <v>432.21120000000002</v>
      </c>
      <c r="N218" s="62">
        <f t="shared" si="11"/>
        <v>3601.76</v>
      </c>
    </row>
    <row r="219" spans="1:14" ht="15.75" thickBot="1">
      <c r="A219" s="11" t="str">
        <f t="shared" si="10"/>
        <v>M988804 6</v>
      </c>
      <c r="B219" s="3" t="s">
        <v>128</v>
      </c>
      <c r="C219" s="226"/>
      <c r="D219" s="268"/>
      <c r="E219" s="106">
        <v>713.15</v>
      </c>
      <c r="F219" s="106">
        <v>43.44</v>
      </c>
      <c r="G219" s="104">
        <v>4358.3500000000004</v>
      </c>
      <c r="H219" s="105">
        <v>44191</v>
      </c>
      <c r="J219" s="30" t="str">
        <f t="shared" si="12"/>
        <v>-</v>
      </c>
      <c r="L219" s="11" t="str">
        <f>IF(I219&lt;&gt;"",IF(SUMIF(Planes!BA:BA,'Control de pagos'!A219,Planes!BC:BC)=0,"",SUMIF(Planes!BA:BA,'Control de pagos'!A219,Planes!BC:BC)),"")</f>
        <v/>
      </c>
      <c r="N219" s="62">
        <f t="shared" si="11"/>
        <v>3601.76</v>
      </c>
    </row>
    <row r="220" spans="1:14" ht="15.75" thickBot="1">
      <c r="A220" s="11" t="str">
        <f t="shared" si="10"/>
        <v>M988804 7</v>
      </c>
      <c r="B220" s="3" t="s">
        <v>128</v>
      </c>
      <c r="C220" s="224">
        <v>7</v>
      </c>
      <c r="D220" s="267">
        <v>3601.76</v>
      </c>
      <c r="E220" s="106">
        <v>824.8</v>
      </c>
      <c r="F220" s="106" t="s">
        <v>30</v>
      </c>
      <c r="G220" s="104">
        <v>4426.5600000000004</v>
      </c>
      <c r="H220" s="105">
        <v>44212</v>
      </c>
      <c r="I220" s="41">
        <v>44212</v>
      </c>
      <c r="J220" s="30">
        <f t="shared" si="12"/>
        <v>44197</v>
      </c>
      <c r="L220" s="11">
        <f>IF(I220&lt;&gt;"",IF(SUMIF(Planes!BA:BA,'Control de pagos'!A220,Planes!BC:BC)=0,"",SUMIF(Planes!BA:BA,'Control de pagos'!A220,Planes!BC:BC)),"")</f>
        <v>432.21120000000002</v>
      </c>
      <c r="N220" s="62">
        <f t="shared" si="11"/>
        <v>3601.76</v>
      </c>
    </row>
    <row r="221" spans="1:14" ht="15.75" thickBot="1">
      <c r="A221" s="11" t="str">
        <f t="shared" si="10"/>
        <v>M988804 7</v>
      </c>
      <c r="B221" s="3" t="s">
        <v>128</v>
      </c>
      <c r="C221" s="226"/>
      <c r="D221" s="268"/>
      <c r="E221" s="106">
        <v>824.8</v>
      </c>
      <c r="F221" s="106">
        <v>44.56</v>
      </c>
      <c r="G221" s="104">
        <v>4471.12</v>
      </c>
      <c r="H221" s="105">
        <v>44222</v>
      </c>
      <c r="J221" s="30" t="str">
        <f t="shared" si="12"/>
        <v>-</v>
      </c>
      <c r="L221" s="11" t="str">
        <f>IF(I221&lt;&gt;"",IF(SUMIF(Planes!BA:BA,'Control de pagos'!A221,Planes!BC:BC)=0,"",SUMIF(Planes!BA:BA,'Control de pagos'!A221,Planes!BC:BC)),"")</f>
        <v/>
      </c>
      <c r="N221" s="62">
        <f t="shared" si="11"/>
        <v>3601.76</v>
      </c>
    </row>
    <row r="222" spans="1:14" ht="15.75" thickBot="1">
      <c r="A222" s="11" t="str">
        <f t="shared" si="10"/>
        <v>M988804 8</v>
      </c>
      <c r="B222" s="3" t="s">
        <v>128</v>
      </c>
      <c r="C222" s="224">
        <v>8</v>
      </c>
      <c r="D222" s="267">
        <v>3601.76</v>
      </c>
      <c r="E222" s="106">
        <v>932.86</v>
      </c>
      <c r="F222" s="106" t="s">
        <v>30</v>
      </c>
      <c r="G222" s="104">
        <v>4534.62</v>
      </c>
      <c r="H222" s="105">
        <v>44243</v>
      </c>
      <c r="J222" s="30" t="str">
        <f t="shared" si="12"/>
        <v>-</v>
      </c>
      <c r="L222" s="11" t="str">
        <f>IF(I222&lt;&gt;"",IF(SUMIF(Planes!BA:BA,'Control de pagos'!A222,Planes!BC:BC)=0,"",SUMIF(Planes!BA:BA,'Control de pagos'!A222,Planes!BC:BC)),"")</f>
        <v/>
      </c>
      <c r="N222" s="62">
        <f t="shared" si="11"/>
        <v>3601.76</v>
      </c>
    </row>
    <row r="223" spans="1:14" ht="15.75" thickBot="1">
      <c r="A223" s="11" t="str">
        <f t="shared" si="10"/>
        <v>M988804 8</v>
      </c>
      <c r="B223" s="3" t="s">
        <v>128</v>
      </c>
      <c r="C223" s="226"/>
      <c r="D223" s="268"/>
      <c r="E223" s="106">
        <v>932.86</v>
      </c>
      <c r="F223" s="106">
        <v>45.65</v>
      </c>
      <c r="G223" s="104">
        <v>4580.2700000000004</v>
      </c>
      <c r="H223" s="105">
        <v>44253</v>
      </c>
      <c r="I223" s="41">
        <v>44253</v>
      </c>
      <c r="J223" s="30">
        <f t="shared" si="12"/>
        <v>44228</v>
      </c>
      <c r="L223" s="11">
        <f>IF(I223&lt;&gt;"",IF(SUMIF(Planes!BA:BA,'Control de pagos'!A223,Planes!BC:BC)=0,"",SUMIF(Planes!BA:BA,'Control de pagos'!A223,Planes!BC:BC)),"")</f>
        <v>432.21120000000002</v>
      </c>
      <c r="N223" s="62">
        <f t="shared" si="11"/>
        <v>3601.76</v>
      </c>
    </row>
    <row r="224" spans="1:14" ht="15.75" thickBot="1">
      <c r="A224" s="11" t="str">
        <f t="shared" si="10"/>
        <v>M988804 9</v>
      </c>
      <c r="B224" s="3" t="s">
        <v>128</v>
      </c>
      <c r="C224" s="224">
        <v>9</v>
      </c>
      <c r="D224" s="267">
        <v>3601.76</v>
      </c>
      <c r="E224" s="104">
        <v>1030.0999999999999</v>
      </c>
      <c r="F224" s="106" t="s">
        <v>30</v>
      </c>
      <c r="G224" s="104">
        <v>4631.8599999999997</v>
      </c>
      <c r="H224" s="105">
        <v>44271</v>
      </c>
      <c r="J224" s="30" t="str">
        <f t="shared" si="12"/>
        <v>-</v>
      </c>
      <c r="L224" s="11" t="str">
        <f>IF(I224&lt;&gt;"",IF(SUMIF(Planes!BA:BA,'Control de pagos'!A224,Planes!BC:BC)=0,"",SUMIF(Planes!BA:BA,'Control de pagos'!A224,Planes!BC:BC)),"")</f>
        <v/>
      </c>
      <c r="N224" s="62">
        <f t="shared" si="11"/>
        <v>3601.76</v>
      </c>
    </row>
    <row r="225" spans="1:14" ht="15.75" thickBot="1">
      <c r="A225" s="11" t="str">
        <f t="shared" si="10"/>
        <v>M988804 9</v>
      </c>
      <c r="B225" s="3" t="s">
        <v>128</v>
      </c>
      <c r="C225" s="226"/>
      <c r="D225" s="268"/>
      <c r="E225" s="104">
        <v>1030.0999999999999</v>
      </c>
      <c r="F225" s="106">
        <v>46.63</v>
      </c>
      <c r="G225" s="104">
        <v>4678.49</v>
      </c>
      <c r="H225" s="105">
        <v>44281</v>
      </c>
      <c r="I225" s="41">
        <v>44281</v>
      </c>
      <c r="J225" s="30">
        <f t="shared" si="12"/>
        <v>44256</v>
      </c>
      <c r="L225" s="11">
        <f>IF(I225&lt;&gt;"",IF(SUMIF(Planes!BA:BA,'Control de pagos'!A225,Planes!BC:BC)=0,"",SUMIF(Planes!BA:BA,'Control de pagos'!A225,Planes!BC:BC)),"")</f>
        <v>432.21120000000002</v>
      </c>
      <c r="N225" s="62">
        <f t="shared" si="11"/>
        <v>3601.76</v>
      </c>
    </row>
    <row r="226" spans="1:14" ht="15.75" thickBot="1">
      <c r="A226" s="11" t="str">
        <f t="shared" si="10"/>
        <v>M988804 10</v>
      </c>
      <c r="B226" s="3" t="s">
        <v>128</v>
      </c>
      <c r="C226" s="109">
        <v>10</v>
      </c>
      <c r="D226" s="111">
        <v>3601.76</v>
      </c>
      <c r="E226" s="104">
        <v>1148.96</v>
      </c>
      <c r="F226" s="106" t="s">
        <v>30</v>
      </c>
      <c r="G226" s="104">
        <v>4750.72</v>
      </c>
      <c r="H226" s="105">
        <v>44302</v>
      </c>
      <c r="I226" s="41">
        <v>44302</v>
      </c>
      <c r="J226" s="30">
        <f t="shared" si="12"/>
        <v>44287</v>
      </c>
      <c r="L226" s="11">
        <f>IF(I226&lt;&gt;"",IF(SUMIF(Planes!BA:BA,'Control de pagos'!A226,Planes!BC:BC)=0,"",SUMIF(Planes!BA:BA,'Control de pagos'!A226,Planes!BC:BC)),"")</f>
        <v>432.21120000000002</v>
      </c>
      <c r="N226" s="62">
        <f t="shared" si="11"/>
        <v>3601.76</v>
      </c>
    </row>
    <row r="227" spans="1:14" ht="15.75" thickBot="1">
      <c r="A227" s="11" t="str">
        <f t="shared" si="10"/>
        <v>M988804 11</v>
      </c>
      <c r="B227" s="3" t="s">
        <v>128</v>
      </c>
      <c r="C227" s="224">
        <v>11</v>
      </c>
      <c r="D227" s="267">
        <v>3601.76</v>
      </c>
      <c r="E227" s="104">
        <v>1253.4100000000001</v>
      </c>
      <c r="F227" s="106" t="s">
        <v>30</v>
      </c>
      <c r="G227" s="104">
        <v>4855.17</v>
      </c>
      <c r="H227" s="105">
        <v>44332</v>
      </c>
      <c r="I227" s="41">
        <v>44333</v>
      </c>
      <c r="J227" s="30">
        <f t="shared" si="12"/>
        <v>44317</v>
      </c>
      <c r="L227" s="11">
        <f>IF(I227&lt;&gt;"",IF(SUMIF(Planes!BA:BA,'Control de pagos'!A227,Planes!BC:BC)=0,"",SUMIF(Planes!BA:BA,'Control de pagos'!A227,Planes!BC:BC)),"")</f>
        <v>432.21120000000002</v>
      </c>
      <c r="N227" s="62">
        <f t="shared" si="11"/>
        <v>3601.76</v>
      </c>
    </row>
    <row r="228" spans="1:14" ht="15.75" thickBot="1">
      <c r="A228" s="11" t="str">
        <f t="shared" si="10"/>
        <v>M988804 11</v>
      </c>
      <c r="B228" s="3" t="s">
        <v>128</v>
      </c>
      <c r="C228" s="226"/>
      <c r="D228" s="268"/>
      <c r="E228" s="104">
        <v>1253.4100000000001</v>
      </c>
      <c r="F228" s="106">
        <v>48.88</v>
      </c>
      <c r="G228" s="104">
        <v>4904.05</v>
      </c>
      <c r="H228" s="105">
        <v>44342</v>
      </c>
      <c r="J228" s="30" t="str">
        <f t="shared" si="12"/>
        <v>-</v>
      </c>
      <c r="L228" s="11" t="str">
        <f>IF(I228&lt;&gt;"",IF(SUMIF(Planes!BA:BA,'Control de pagos'!A228,Planes!BC:BC)=0,"",SUMIF(Planes!BA:BA,'Control de pagos'!A228,Planes!BC:BC)),"")</f>
        <v/>
      </c>
      <c r="N228" s="62">
        <f t="shared" si="11"/>
        <v>3601.76</v>
      </c>
    </row>
    <row r="229" spans="1:14" ht="15.75" thickBot="1">
      <c r="A229" s="11" t="str">
        <f t="shared" si="10"/>
        <v>M988804 12</v>
      </c>
      <c r="B229" s="3" t="s">
        <v>128</v>
      </c>
      <c r="C229" s="224">
        <v>12</v>
      </c>
      <c r="D229" s="267">
        <v>3601.76</v>
      </c>
      <c r="E229" s="104">
        <v>1365.07</v>
      </c>
      <c r="F229" s="106" t="s">
        <v>30</v>
      </c>
      <c r="G229" s="104">
        <v>4966.83</v>
      </c>
      <c r="H229" s="105">
        <v>44363</v>
      </c>
      <c r="I229" s="41">
        <v>44363</v>
      </c>
      <c r="J229" s="30">
        <f t="shared" si="12"/>
        <v>44348</v>
      </c>
      <c r="L229" s="11">
        <f>IF(I229&lt;&gt;"",IF(SUMIF(Planes!BA:BA,'Control de pagos'!A229,Planes!BC:BC)=0,"",SUMIF(Planes!BA:BA,'Control de pagos'!A229,Planes!BC:BC)),"")</f>
        <v>432.21120000000002</v>
      </c>
      <c r="N229" s="62">
        <f t="shared" si="11"/>
        <v>3601.76</v>
      </c>
    </row>
    <row r="230" spans="1:14" ht="15.75" thickBot="1">
      <c r="A230" s="11" t="str">
        <f t="shared" si="10"/>
        <v>M988804 12</v>
      </c>
      <c r="B230" s="3" t="s">
        <v>128</v>
      </c>
      <c r="C230" s="226"/>
      <c r="D230" s="268"/>
      <c r="E230" s="104">
        <v>1365.07</v>
      </c>
      <c r="F230" s="106">
        <v>50</v>
      </c>
      <c r="G230" s="104">
        <v>5016.83</v>
      </c>
      <c r="H230" s="105">
        <v>44373</v>
      </c>
      <c r="J230" s="30" t="str">
        <f t="shared" si="12"/>
        <v>-</v>
      </c>
      <c r="L230" s="11" t="str">
        <f>IF(I230&lt;&gt;"",IF(SUMIF(Planes!BA:BA,'Control de pagos'!A230,Planes!BC:BC)=0,"",SUMIF(Planes!BA:BA,'Control de pagos'!A230,Planes!BC:BC)),"")</f>
        <v/>
      </c>
      <c r="N230" s="62">
        <f t="shared" si="11"/>
        <v>3601.76</v>
      </c>
    </row>
    <row r="231" spans="1:14" ht="15.75" thickBot="1">
      <c r="A231" s="11" t="str">
        <f t="shared" si="10"/>
        <v>M988804 13</v>
      </c>
      <c r="B231" s="3" t="s">
        <v>128</v>
      </c>
      <c r="C231" s="224">
        <v>13</v>
      </c>
      <c r="D231" s="267">
        <v>3601.76</v>
      </c>
      <c r="E231" s="104">
        <v>1469.52</v>
      </c>
      <c r="F231" s="106" t="s">
        <v>30</v>
      </c>
      <c r="G231" s="104">
        <v>5071.28</v>
      </c>
      <c r="H231" s="105">
        <v>44393</v>
      </c>
      <c r="I231" s="41">
        <v>44393</v>
      </c>
      <c r="J231" s="30">
        <f t="shared" si="12"/>
        <v>44378</v>
      </c>
      <c r="L231" s="11">
        <f>IF(I231&lt;&gt;"",IF(SUMIF(Planes!BA:BA,'Control de pagos'!A231,Planes!BC:BC)=0,"",SUMIF(Planes!BA:BA,'Control de pagos'!A231,Planes!BC:BC)),"")</f>
        <v>432.21120000000002</v>
      </c>
      <c r="N231" s="62">
        <f t="shared" si="11"/>
        <v>3601.76</v>
      </c>
    </row>
    <row r="232" spans="1:14" ht="15.75" thickBot="1">
      <c r="A232" s="11" t="str">
        <f t="shared" si="10"/>
        <v>M988804 13</v>
      </c>
      <c r="B232" s="3" t="s">
        <v>128</v>
      </c>
      <c r="C232" s="226"/>
      <c r="D232" s="268"/>
      <c r="E232" s="104">
        <v>1469.52</v>
      </c>
      <c r="F232" s="106">
        <v>51.05</v>
      </c>
      <c r="G232" s="104">
        <v>5122.33</v>
      </c>
      <c r="H232" s="105">
        <v>44403</v>
      </c>
      <c r="J232" s="30" t="str">
        <f t="shared" si="12"/>
        <v>-</v>
      </c>
      <c r="L232" s="11" t="str">
        <f>IF(I232&lt;&gt;"",IF(SUMIF(Planes!BA:BA,'Control de pagos'!A232,Planes!BC:BC)=0,"",SUMIF(Planes!BA:BA,'Control de pagos'!A232,Planes!BC:BC)),"")</f>
        <v/>
      </c>
      <c r="N232" s="62">
        <f t="shared" si="11"/>
        <v>3601.76</v>
      </c>
    </row>
    <row r="233" spans="1:14" ht="15.75" thickBot="1">
      <c r="A233" s="11" t="str">
        <f t="shared" si="10"/>
        <v>M988804 14</v>
      </c>
      <c r="B233" s="3" t="s">
        <v>128</v>
      </c>
      <c r="C233" s="224">
        <v>14</v>
      </c>
      <c r="D233" s="267">
        <v>3601.76</v>
      </c>
      <c r="E233" s="104">
        <v>1581.17</v>
      </c>
      <c r="F233" s="106" t="s">
        <v>30</v>
      </c>
      <c r="G233" s="104">
        <v>5182.93</v>
      </c>
      <c r="H233" s="105">
        <v>44424</v>
      </c>
      <c r="I233" s="41">
        <v>44425</v>
      </c>
      <c r="J233" s="30">
        <f t="shared" si="12"/>
        <v>44409</v>
      </c>
      <c r="L233" s="11">
        <f>IF(I233&lt;&gt;"",IF(SUMIF(Planes!BA:BA,'Control de pagos'!A233,Planes!BC:BC)=0,"",SUMIF(Planes!BA:BA,'Control de pagos'!A233,Planes!BC:BC)),"")</f>
        <v>432.21120000000002</v>
      </c>
      <c r="N233" s="62">
        <f t="shared" si="11"/>
        <v>3601.76</v>
      </c>
    </row>
    <row r="234" spans="1:14" ht="15.75" thickBot="1">
      <c r="A234" s="11" t="str">
        <f t="shared" ref="A234:A297" si="13">B234&amp;" "&amp;IF(C234="",C233,C234)</f>
        <v>M988804 14</v>
      </c>
      <c r="B234" s="3" t="s">
        <v>128</v>
      </c>
      <c r="C234" s="226"/>
      <c r="D234" s="268"/>
      <c r="E234" s="104">
        <v>1581.17</v>
      </c>
      <c r="F234" s="106">
        <v>52.17</v>
      </c>
      <c r="G234" s="104">
        <v>5235.1000000000004</v>
      </c>
      <c r="H234" s="105">
        <v>44434</v>
      </c>
      <c r="J234" s="30" t="str">
        <f t="shared" si="12"/>
        <v>-</v>
      </c>
      <c r="L234" s="11" t="str">
        <f>IF(I234&lt;&gt;"",IF(SUMIF(Planes!BA:BA,'Control de pagos'!A234,Planes!BC:BC)=0,"",SUMIF(Planes!BA:BA,'Control de pagos'!A234,Planes!BC:BC)),"")</f>
        <v/>
      </c>
      <c r="N234" s="62">
        <f t="shared" si="11"/>
        <v>3601.76</v>
      </c>
    </row>
    <row r="235" spans="1:14" ht="15.75" thickBot="1">
      <c r="A235" s="11" t="str">
        <f t="shared" si="13"/>
        <v>M988804 15</v>
      </c>
      <c r="B235" s="3" t="s">
        <v>128</v>
      </c>
      <c r="C235" s="224">
        <v>15</v>
      </c>
      <c r="D235" s="267">
        <v>3601.76</v>
      </c>
      <c r="E235" s="104">
        <v>1689.23</v>
      </c>
      <c r="F235" s="106" t="s">
        <v>30</v>
      </c>
      <c r="G235" s="104">
        <v>5290.99</v>
      </c>
      <c r="H235" s="105">
        <v>44455</v>
      </c>
      <c r="I235" s="41">
        <v>44455</v>
      </c>
      <c r="J235" s="30">
        <f t="shared" si="12"/>
        <v>44440</v>
      </c>
      <c r="L235" s="11">
        <f>IF(I235&lt;&gt;"",IF(SUMIF(Planes!BA:BA,'Control de pagos'!A235,Planes!BC:BC)=0,"",SUMIF(Planes!BA:BA,'Control de pagos'!A235,Planes!BC:BC)),"")</f>
        <v>432.21120000000002</v>
      </c>
      <c r="N235" s="62">
        <f t="shared" si="11"/>
        <v>3601.76</v>
      </c>
    </row>
    <row r="236" spans="1:14" ht="15.75" thickBot="1">
      <c r="A236" s="11" t="str">
        <f t="shared" si="13"/>
        <v>M988804 15</v>
      </c>
      <c r="B236" s="3" t="s">
        <v>128</v>
      </c>
      <c r="C236" s="226"/>
      <c r="D236" s="268"/>
      <c r="E236" s="104">
        <v>1689.23</v>
      </c>
      <c r="F236" s="106">
        <v>53.26</v>
      </c>
      <c r="G236" s="104">
        <v>5344.25</v>
      </c>
      <c r="H236" s="105">
        <v>44465</v>
      </c>
      <c r="J236" s="30" t="str">
        <f t="shared" si="12"/>
        <v>-</v>
      </c>
      <c r="L236" s="11" t="str">
        <f>IF(I236&lt;&gt;"",IF(SUMIF(Planes!BA:BA,'Control de pagos'!A236,Planes!BC:BC)=0,"",SUMIF(Planes!BA:BA,'Control de pagos'!A236,Planes!BC:BC)),"")</f>
        <v/>
      </c>
      <c r="N236" s="62">
        <f t="shared" si="11"/>
        <v>3601.76</v>
      </c>
    </row>
    <row r="237" spans="1:14" ht="15.75" thickBot="1">
      <c r="A237" s="11" t="str">
        <f t="shared" si="13"/>
        <v>M988804 16</v>
      </c>
      <c r="B237" s="3" t="s">
        <v>128</v>
      </c>
      <c r="C237" s="224">
        <v>16</v>
      </c>
      <c r="D237" s="267">
        <v>3601.76</v>
      </c>
      <c r="E237" s="104">
        <v>1793.68</v>
      </c>
      <c r="F237" s="106" t="s">
        <v>30</v>
      </c>
      <c r="G237" s="104">
        <v>5395.44</v>
      </c>
      <c r="H237" s="105">
        <v>44485</v>
      </c>
      <c r="I237" s="41">
        <v>44487</v>
      </c>
      <c r="J237" s="30">
        <f t="shared" si="12"/>
        <v>44470</v>
      </c>
      <c r="L237" s="11">
        <f>IF(I237&lt;&gt;"",IF(SUMIF(Planes!BA:BA,'Control de pagos'!A237,Planes!BC:BC)=0,"",SUMIF(Planes!BA:BA,'Control de pagos'!A237,Planes!BC:BC)),"")</f>
        <v>432.21120000000002</v>
      </c>
      <c r="N237" s="62">
        <f t="shared" si="11"/>
        <v>3601.76</v>
      </c>
    </row>
    <row r="238" spans="1:14" ht="15.75" thickBot="1">
      <c r="A238" s="11" t="str">
        <f t="shared" si="13"/>
        <v>M988804 16</v>
      </c>
      <c r="B238" s="3" t="s">
        <v>128</v>
      </c>
      <c r="C238" s="226"/>
      <c r="D238" s="268"/>
      <c r="E238" s="104">
        <v>1793.68</v>
      </c>
      <c r="F238" s="106">
        <v>54.31</v>
      </c>
      <c r="G238" s="104">
        <v>5449.75</v>
      </c>
      <c r="H238" s="105">
        <v>44495</v>
      </c>
      <c r="J238" s="30" t="str">
        <f t="shared" si="12"/>
        <v>-</v>
      </c>
      <c r="L238" s="11" t="str">
        <f>IF(I238&lt;&gt;"",IF(SUMIF(Planes!BA:BA,'Control de pagos'!A238,Planes!BC:BC)=0,"",SUMIF(Planes!BA:BA,'Control de pagos'!A238,Planes!BC:BC)),"")</f>
        <v/>
      </c>
      <c r="N238" s="62">
        <f t="shared" si="11"/>
        <v>3601.76</v>
      </c>
    </row>
    <row r="239" spans="1:14" ht="15.75" thickBot="1">
      <c r="A239" s="11" t="str">
        <f t="shared" si="13"/>
        <v>M988804 17</v>
      </c>
      <c r="B239" s="3" t="s">
        <v>128</v>
      </c>
      <c r="C239" s="224">
        <v>17</v>
      </c>
      <c r="D239" s="267">
        <v>3601.76</v>
      </c>
      <c r="E239" s="104">
        <v>1905.33</v>
      </c>
      <c r="F239" s="106" t="s">
        <v>30</v>
      </c>
      <c r="G239" s="104">
        <v>5507.09</v>
      </c>
      <c r="H239" s="105">
        <v>44516</v>
      </c>
      <c r="I239" s="41">
        <v>44516</v>
      </c>
      <c r="J239" s="30">
        <f t="shared" si="12"/>
        <v>44501</v>
      </c>
      <c r="L239" s="11">
        <f>IF(I239&lt;&gt;"",IF(SUMIF(Planes!BA:BA,'Control de pagos'!A239,Planes!BC:BC)=0,"",SUMIF(Planes!BA:BA,'Control de pagos'!A239,Planes!BC:BC)),"")</f>
        <v>432.21120000000002</v>
      </c>
      <c r="N239" s="62">
        <f t="shared" si="11"/>
        <v>3601.76</v>
      </c>
    </row>
    <row r="240" spans="1:14" ht="15.75" thickBot="1">
      <c r="A240" s="11" t="str">
        <f t="shared" si="13"/>
        <v>M988804 17</v>
      </c>
      <c r="B240" s="3" t="s">
        <v>128</v>
      </c>
      <c r="C240" s="226"/>
      <c r="D240" s="268"/>
      <c r="E240" s="104">
        <v>1905.33</v>
      </c>
      <c r="F240" s="106">
        <v>55.44</v>
      </c>
      <c r="G240" s="104">
        <v>5562.53</v>
      </c>
      <c r="H240" s="105">
        <v>44526</v>
      </c>
      <c r="J240" s="30" t="str">
        <f t="shared" si="12"/>
        <v>-</v>
      </c>
      <c r="L240" s="11" t="str">
        <f>IF(I240&lt;&gt;"",IF(SUMIF(Planes!BA:BA,'Control de pagos'!A240,Planes!BC:BC)=0,"",SUMIF(Planes!BA:BA,'Control de pagos'!A240,Planes!BC:BC)),"")</f>
        <v/>
      </c>
      <c r="N240" s="62">
        <f t="shared" si="11"/>
        <v>3601.76</v>
      </c>
    </row>
    <row r="241" spans="1:14" ht="15.75" thickBot="1">
      <c r="A241" s="11" t="str">
        <f t="shared" si="13"/>
        <v>M988804 18</v>
      </c>
      <c r="B241" s="3" t="s">
        <v>128</v>
      </c>
      <c r="C241" s="224">
        <v>18</v>
      </c>
      <c r="D241" s="267">
        <v>3601.76</v>
      </c>
      <c r="E241" s="104">
        <v>1952.15</v>
      </c>
      <c r="F241" s="106" t="s">
        <v>30</v>
      </c>
      <c r="G241" s="104">
        <f>+D241+E241</f>
        <v>5553.91</v>
      </c>
      <c r="H241" s="105">
        <v>44546</v>
      </c>
      <c r="I241" s="41">
        <v>44546</v>
      </c>
      <c r="J241" s="30">
        <f t="shared" si="12"/>
        <v>44531</v>
      </c>
      <c r="L241" s="11">
        <f>IF(I241&lt;&gt;"",IF(SUMIF(Planes!BA:BA,'Control de pagos'!A241,Planes!BC:BC)=0,"",SUMIF(Planes!BA:BA,'Control de pagos'!A241,Planes!BC:BC)),"")</f>
        <v>432.21120000000002</v>
      </c>
      <c r="N241" s="62">
        <f t="shared" si="11"/>
        <v>3601.76</v>
      </c>
    </row>
    <row r="242" spans="1:14" ht="15.75" thickBot="1">
      <c r="A242" s="11" t="str">
        <f t="shared" si="13"/>
        <v>M988804 18</v>
      </c>
      <c r="B242" s="3" t="s">
        <v>128</v>
      </c>
      <c r="C242" s="226"/>
      <c r="D242" s="268"/>
      <c r="E242" s="104">
        <v>2009.78</v>
      </c>
      <c r="F242" s="106">
        <v>56.49</v>
      </c>
      <c r="G242" s="104">
        <v>5668.03</v>
      </c>
      <c r="H242" s="105">
        <v>44556</v>
      </c>
      <c r="J242" s="30" t="str">
        <f t="shared" si="12"/>
        <v>-</v>
      </c>
      <c r="L242" s="11" t="str">
        <f>IF(I242&lt;&gt;"",IF(SUMIF(Planes!BA:BA,'Control de pagos'!A242,Planes!BC:BC)=0,"",SUMIF(Planes!BA:BA,'Control de pagos'!A242,Planes!BC:BC)),"")</f>
        <v/>
      </c>
      <c r="N242" s="62">
        <f t="shared" si="11"/>
        <v>3601.76</v>
      </c>
    </row>
    <row r="243" spans="1:14" ht="15.75" thickBot="1">
      <c r="A243" s="11" t="str">
        <f t="shared" si="13"/>
        <v>M988804 19</v>
      </c>
      <c r="B243" s="3" t="s">
        <v>128</v>
      </c>
      <c r="C243" s="224">
        <v>19</v>
      </c>
      <c r="D243" s="267">
        <v>3601.76</v>
      </c>
      <c r="E243" s="104">
        <v>2054.44</v>
      </c>
      <c r="F243" s="106" t="s">
        <v>30</v>
      </c>
      <c r="G243" s="104">
        <f>+D243+E243</f>
        <v>5656.2000000000007</v>
      </c>
      <c r="H243" s="105">
        <v>44577</v>
      </c>
      <c r="I243" s="41">
        <v>44577</v>
      </c>
      <c r="J243" s="30">
        <f t="shared" si="12"/>
        <v>44562</v>
      </c>
      <c r="L243" s="11">
        <f>IF(I243&lt;&gt;"",IF(SUMIF(Planes!BA:BA,'Control de pagos'!A243,Planes!BC:BC)=0,"",SUMIF(Planes!BA:BA,'Control de pagos'!A243,Planes!BC:BC)),"")</f>
        <v>432.21120000000002</v>
      </c>
      <c r="N243" s="62">
        <f t="shared" si="11"/>
        <v>3601.76</v>
      </c>
    </row>
    <row r="244" spans="1:14" ht="15.75" thickBot="1">
      <c r="A244" s="11" t="str">
        <f t="shared" si="13"/>
        <v>M988804 19</v>
      </c>
      <c r="B244" s="3" t="s">
        <v>128</v>
      </c>
      <c r="C244" s="226"/>
      <c r="D244" s="268"/>
      <c r="E244" s="104">
        <v>2121.44</v>
      </c>
      <c r="F244" s="106">
        <v>57.61</v>
      </c>
      <c r="G244" s="104">
        <v>5780.81</v>
      </c>
      <c r="H244" s="105">
        <v>44587</v>
      </c>
      <c r="J244" s="30" t="str">
        <f t="shared" si="12"/>
        <v>-</v>
      </c>
      <c r="L244" s="11" t="str">
        <f>IF(I244&lt;&gt;"",IF(SUMIF(Planes!BA:BA,'Control de pagos'!A244,Planes!BC:BC)=0,"",SUMIF(Planes!BA:BA,'Control de pagos'!A244,Planes!BC:BC)),"")</f>
        <v/>
      </c>
      <c r="N244" s="62">
        <f t="shared" si="11"/>
        <v>3601.76</v>
      </c>
    </row>
    <row r="245" spans="1:14" ht="15.75" thickBot="1">
      <c r="A245" s="11" t="str">
        <f t="shared" si="13"/>
        <v>M988804 20</v>
      </c>
      <c r="B245" s="3" t="s">
        <v>128</v>
      </c>
      <c r="C245" s="224">
        <v>20</v>
      </c>
      <c r="D245" s="267">
        <v>3601.76</v>
      </c>
      <c r="E245" s="104">
        <v>2229.4899999999998</v>
      </c>
      <c r="F245" s="106" t="s">
        <v>30</v>
      </c>
      <c r="G245" s="104">
        <v>5831.25</v>
      </c>
      <c r="H245" s="105">
        <v>44608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2">
        <f t="shared" si="11"/>
        <v>3601.76</v>
      </c>
    </row>
    <row r="246" spans="1:14" ht="15.75" thickBot="1">
      <c r="A246" s="11" t="str">
        <f t="shared" si="13"/>
        <v>M988804 20</v>
      </c>
      <c r="B246" s="3" t="s">
        <v>128</v>
      </c>
      <c r="C246" s="226"/>
      <c r="D246" s="268"/>
      <c r="E246" s="104">
        <v>2167.1799999999998</v>
      </c>
      <c r="F246" s="106">
        <v>64.42</v>
      </c>
      <c r="G246" s="104">
        <f>+D245+E246+F246</f>
        <v>5833.3600000000006</v>
      </c>
      <c r="H246" s="105">
        <v>44618</v>
      </c>
      <c r="I246" s="41">
        <v>44618</v>
      </c>
      <c r="J246" s="30">
        <f t="shared" si="12"/>
        <v>44593</v>
      </c>
      <c r="L246" s="11">
        <f>IF(I246&lt;&gt;"",IF(SUMIF(Planes!BA:BA,'Control de pagos'!A246,Planes!BC:BC)=0,"",SUMIF(Planes!BA:BA,'Control de pagos'!A246,Planes!BC:BC)),"")</f>
        <v>432.21120000000002</v>
      </c>
      <c r="N246" s="62">
        <f t="shared" si="11"/>
        <v>3601.76</v>
      </c>
    </row>
    <row r="247" spans="1:14" ht="15.75" thickBot="1">
      <c r="A247" s="11" t="str">
        <f t="shared" si="13"/>
        <v>M988804 21</v>
      </c>
      <c r="B247" s="3" t="s">
        <v>128</v>
      </c>
      <c r="C247" s="224">
        <v>21</v>
      </c>
      <c r="D247" s="267">
        <v>3601.76</v>
      </c>
      <c r="E247" s="104">
        <v>2279.91</v>
      </c>
      <c r="F247" s="106" t="s">
        <v>30</v>
      </c>
      <c r="G247" s="104">
        <f>+D247+E247</f>
        <v>5881.67</v>
      </c>
      <c r="H247" s="105">
        <v>44636</v>
      </c>
      <c r="I247" s="41">
        <v>44636</v>
      </c>
      <c r="J247" s="30">
        <f t="shared" si="12"/>
        <v>44621</v>
      </c>
      <c r="L247" s="11">
        <f>IF(I247&lt;&gt;"",IF(SUMIF(Planes!BA:BA,'Control de pagos'!A247,Planes!BC:BC)=0,"",SUMIF(Planes!BA:BA,'Control de pagos'!A247,Planes!BC:BC)),"")</f>
        <v>432.21120000000002</v>
      </c>
      <c r="N247" s="62">
        <f t="shared" si="11"/>
        <v>3601.76</v>
      </c>
    </row>
    <row r="248" spans="1:14" ht="15.75" thickBot="1">
      <c r="A248" s="11" t="str">
        <f t="shared" si="13"/>
        <v>M988804 21</v>
      </c>
      <c r="B248" s="3" t="s">
        <v>128</v>
      </c>
      <c r="C248" s="226"/>
      <c r="D248" s="268"/>
      <c r="E248" s="104">
        <v>2326.7399999999998</v>
      </c>
      <c r="F248" s="106">
        <v>59.68</v>
      </c>
      <c r="G248" s="104">
        <v>5988.18</v>
      </c>
      <c r="H248" s="105">
        <v>44646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2">
        <f t="shared" si="11"/>
        <v>3601.76</v>
      </c>
    </row>
    <row r="249" spans="1:14" ht="15.75" thickBot="1">
      <c r="A249" s="11" t="str">
        <f t="shared" si="13"/>
        <v>M988804 22</v>
      </c>
      <c r="B249" s="3" t="s">
        <v>128</v>
      </c>
      <c r="C249" s="224">
        <v>22</v>
      </c>
      <c r="D249" s="267">
        <v>3601.76</v>
      </c>
      <c r="E249" s="104">
        <v>2392.65</v>
      </c>
      <c r="F249" s="106" t="s">
        <v>30</v>
      </c>
      <c r="G249" s="104">
        <f>+E249+D249</f>
        <v>5994.41</v>
      </c>
      <c r="H249" s="105">
        <v>44667</v>
      </c>
      <c r="I249" s="41">
        <v>44667</v>
      </c>
      <c r="J249" s="30">
        <f t="shared" si="12"/>
        <v>44652</v>
      </c>
      <c r="L249" s="11">
        <f>IF(I249&lt;&gt;"",IF(SUMIF(Planes!BA:BA,'Control de pagos'!A249,Planes!BC:BC)=0,"",SUMIF(Planes!BA:BA,'Control de pagos'!A249,Planes!BC:BC)),"")</f>
        <v>432.21120000000002</v>
      </c>
      <c r="N249" s="62">
        <f t="shared" si="11"/>
        <v>3601.76</v>
      </c>
    </row>
    <row r="250" spans="1:14" ht="15.75" thickBot="1">
      <c r="A250" s="11" t="str">
        <f t="shared" si="13"/>
        <v>M988804 22</v>
      </c>
      <c r="B250" s="3" t="s">
        <v>128</v>
      </c>
      <c r="C250" s="226"/>
      <c r="D250" s="268"/>
      <c r="E250" s="104">
        <v>2445.6</v>
      </c>
      <c r="F250" s="106">
        <v>60.88</v>
      </c>
      <c r="G250" s="104">
        <v>6108.24</v>
      </c>
      <c r="H250" s="105">
        <v>44677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2">
        <f t="shared" si="11"/>
        <v>3601.76</v>
      </c>
    </row>
    <row r="251" spans="1:14" ht="15.75" thickBot="1">
      <c r="A251" s="11" t="str">
        <f t="shared" si="13"/>
        <v>M988804 23</v>
      </c>
      <c r="B251" s="3" t="s">
        <v>128</v>
      </c>
      <c r="C251" s="224">
        <v>23</v>
      </c>
      <c r="D251" s="267">
        <v>3601.76</v>
      </c>
      <c r="E251" s="104">
        <v>2505.38</v>
      </c>
      <c r="F251" s="106" t="s">
        <v>30</v>
      </c>
      <c r="G251" s="104">
        <f>+E251+D251</f>
        <v>6107.14</v>
      </c>
      <c r="H251" s="105">
        <v>44697</v>
      </c>
      <c r="I251" s="41">
        <v>44697</v>
      </c>
      <c r="J251" s="30">
        <f t="shared" si="12"/>
        <v>44682</v>
      </c>
      <c r="L251" s="11">
        <f>IF(I251&lt;&gt;"",IF(SUMIF(Planes!BA:BA,'Control de pagos'!A251,Planes!BC:BC)=0,"",SUMIF(Planes!BA:BA,'Control de pagos'!A251,Planes!BC:BC)),"")</f>
        <v>432.21120000000002</v>
      </c>
      <c r="N251" s="62">
        <f t="shared" si="11"/>
        <v>3601.76</v>
      </c>
    </row>
    <row r="252" spans="1:14" ht="15.75" thickBot="1">
      <c r="A252" s="11" t="str">
        <f t="shared" si="13"/>
        <v>M988804 23</v>
      </c>
      <c r="B252" s="3" t="s">
        <v>128</v>
      </c>
      <c r="C252" s="226"/>
      <c r="D252" s="268"/>
      <c r="E252" s="104">
        <v>2550.0500000000002</v>
      </c>
      <c r="F252" s="106">
        <v>61.93</v>
      </c>
      <c r="G252" s="104">
        <v>6213.74</v>
      </c>
      <c r="H252" s="105">
        <v>44707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2">
        <f t="shared" si="11"/>
        <v>3601.76</v>
      </c>
    </row>
    <row r="253" spans="1:14" ht="15.75" thickBot="1">
      <c r="A253" s="11" t="str">
        <f t="shared" si="13"/>
        <v>M988804 24</v>
      </c>
      <c r="B253" s="3" t="s">
        <v>128</v>
      </c>
      <c r="C253" s="224">
        <v>24</v>
      </c>
      <c r="D253" s="267">
        <v>3601.76</v>
      </c>
      <c r="E253" s="104">
        <v>2661.7</v>
      </c>
      <c r="F253" s="106" t="s">
        <v>30</v>
      </c>
      <c r="G253" s="104">
        <v>6263.46</v>
      </c>
      <c r="H253" s="105">
        <v>44728</v>
      </c>
      <c r="I253" s="41">
        <v>44728</v>
      </c>
      <c r="J253" s="30">
        <f t="shared" si="12"/>
        <v>44713</v>
      </c>
      <c r="L253" s="11">
        <f>IF(I253&lt;&gt;"",IF(SUMIF(Planes!BA:BA,'Control de pagos'!A253,Planes!BC:BC)=0,"",SUMIF(Planes!BA:BA,'Control de pagos'!A253,Planes!BC:BC)),"")</f>
        <v>432.21120000000002</v>
      </c>
      <c r="N253" s="62">
        <f t="shared" si="11"/>
        <v>3601.76</v>
      </c>
    </row>
    <row r="254" spans="1:14" ht="15.75" thickBot="1">
      <c r="A254" s="11" t="str">
        <f t="shared" si="13"/>
        <v>M988804 24</v>
      </c>
      <c r="B254" s="3" t="s">
        <v>128</v>
      </c>
      <c r="C254" s="226"/>
      <c r="D254" s="268"/>
      <c r="E254" s="104">
        <v>2661.7</v>
      </c>
      <c r="F254" s="106">
        <v>63.05</v>
      </c>
      <c r="G254" s="104">
        <v>6326.51</v>
      </c>
      <c r="H254" s="105">
        <v>44738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2">
        <f t="shared" si="11"/>
        <v>3601.76</v>
      </c>
    </row>
    <row r="255" spans="1:14" ht="15.75" thickBot="1">
      <c r="A255" s="11" t="str">
        <f t="shared" si="13"/>
        <v>M988804 25</v>
      </c>
      <c r="B255" s="3" t="s">
        <v>128</v>
      </c>
      <c r="C255" s="224">
        <v>25</v>
      </c>
      <c r="D255" s="267">
        <v>3601.76</v>
      </c>
      <c r="E255" s="104">
        <v>2766.15</v>
      </c>
      <c r="F255" s="106" t="s">
        <v>30</v>
      </c>
      <c r="G255" s="104">
        <v>6367.91</v>
      </c>
      <c r="H255" s="105">
        <v>44758</v>
      </c>
      <c r="I255" s="41">
        <v>44758</v>
      </c>
      <c r="J255" s="30">
        <f t="shared" si="12"/>
        <v>44743</v>
      </c>
      <c r="L255" s="11">
        <f>IF(I255&lt;&gt;"",IF(SUMIF(Planes!BA:BA,'Control de pagos'!A255,Planes!BC:BC)=0,"",SUMIF(Planes!BA:BA,'Control de pagos'!A255,Planes!BC:BC)),"")</f>
        <v>432.21120000000002</v>
      </c>
      <c r="N255" s="62">
        <f t="shared" si="11"/>
        <v>3601.76</v>
      </c>
    </row>
    <row r="256" spans="1:14" ht="15.75" thickBot="1">
      <c r="A256" s="11" t="str">
        <f t="shared" si="13"/>
        <v>M988804 25</v>
      </c>
      <c r="B256" s="3" t="s">
        <v>128</v>
      </c>
      <c r="C256" s="226"/>
      <c r="D256" s="268"/>
      <c r="E256" s="104">
        <v>2766.15</v>
      </c>
      <c r="F256" s="106">
        <v>64.099999999999994</v>
      </c>
      <c r="G256" s="104">
        <v>6432.01</v>
      </c>
      <c r="H256" s="105">
        <v>44768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2">
        <f t="shared" si="11"/>
        <v>3601.76</v>
      </c>
    </row>
    <row r="257" spans="1:14" ht="15.75" thickBot="1">
      <c r="A257" s="11" t="str">
        <f t="shared" si="13"/>
        <v>M988804 26</v>
      </c>
      <c r="B257" s="3" t="s">
        <v>128</v>
      </c>
      <c r="C257" s="224">
        <v>26</v>
      </c>
      <c r="D257" s="267">
        <v>3601.76</v>
      </c>
      <c r="E257" s="104">
        <v>2877.81</v>
      </c>
      <c r="F257" s="106" t="s">
        <v>30</v>
      </c>
      <c r="G257" s="104">
        <v>6479.57</v>
      </c>
      <c r="H257" s="105">
        <v>44789</v>
      </c>
      <c r="I257" s="41">
        <v>44789</v>
      </c>
      <c r="J257" s="30">
        <f t="shared" si="12"/>
        <v>44774</v>
      </c>
      <c r="L257" s="11">
        <f>IF(I257&lt;&gt;"",IF(SUMIF(Planes!BA:BA,'Control de pagos'!A257,Planes!BC:BC)=0,"",SUMIF(Planes!BA:BA,'Control de pagos'!A257,Planes!BC:BC)),"")</f>
        <v>432.21120000000002</v>
      </c>
      <c r="N257" s="62">
        <f t="shared" si="11"/>
        <v>3601.76</v>
      </c>
    </row>
    <row r="258" spans="1:14" ht="15.75" thickBot="1">
      <c r="A258" s="11" t="str">
        <f t="shared" si="13"/>
        <v>M988804 26</v>
      </c>
      <c r="B258" s="3" t="s">
        <v>128</v>
      </c>
      <c r="C258" s="226"/>
      <c r="D258" s="268"/>
      <c r="E258" s="104">
        <v>2877.81</v>
      </c>
      <c r="F258" s="106">
        <v>65.23</v>
      </c>
      <c r="G258" s="104">
        <v>6544.8</v>
      </c>
      <c r="H258" s="105">
        <v>44799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2">
        <f t="shared" si="11"/>
        <v>3601.76</v>
      </c>
    </row>
    <row r="259" spans="1:14" ht="15.75" thickBot="1">
      <c r="A259" s="11" t="str">
        <f t="shared" si="13"/>
        <v>M988804 27</v>
      </c>
      <c r="B259" s="3" t="s">
        <v>128</v>
      </c>
      <c r="C259" s="224">
        <v>27</v>
      </c>
      <c r="D259" s="267">
        <v>3601.76</v>
      </c>
      <c r="E259" s="104">
        <v>2985.86</v>
      </c>
      <c r="F259" s="106" t="s">
        <v>30</v>
      </c>
      <c r="G259" s="104">
        <v>6587.62</v>
      </c>
      <c r="H259" s="105">
        <v>44820</v>
      </c>
      <c r="J259" s="30" t="str">
        <f t="shared" si="12"/>
        <v>-</v>
      </c>
      <c r="L259" s="11" t="str">
        <f>IF(I259&lt;&gt;"",IF(SUMIF(Planes!BA:BA,'Control de pagos'!A259,Planes!BC:BC)=0,"",SUMIF(Planes!BA:BA,'Control de pagos'!A259,Planes!BC:BC)),"")</f>
        <v/>
      </c>
      <c r="N259" s="62">
        <f t="shared" si="11"/>
        <v>3601.76</v>
      </c>
    </row>
    <row r="260" spans="1:14" ht="15.75" thickBot="1">
      <c r="A260" s="11" t="str">
        <f t="shared" si="13"/>
        <v>M988804 27</v>
      </c>
      <c r="B260" s="3" t="s">
        <v>128</v>
      </c>
      <c r="C260" s="226"/>
      <c r="D260" s="268"/>
      <c r="E260" s="104">
        <v>2985.86</v>
      </c>
      <c r="F260" s="106">
        <v>66.319999999999993</v>
      </c>
      <c r="G260" s="104">
        <v>6653.94</v>
      </c>
      <c r="H260" s="105">
        <v>44830</v>
      </c>
      <c r="I260" s="41">
        <v>44830</v>
      </c>
      <c r="J260" s="30">
        <f t="shared" si="12"/>
        <v>44805</v>
      </c>
      <c r="L260" s="11">
        <f>IF(I260&lt;&gt;"",IF(SUMIF(Planes!BA:BA,'Control de pagos'!A260,Planes!BC:BC)=0,"",SUMIF(Planes!BA:BA,'Control de pagos'!A260,Planes!BC:BC)),"")</f>
        <v>432.21120000000002</v>
      </c>
      <c r="N260" s="62">
        <f t="shared" ref="N260:N323" si="14">IF(D260=0,D259,D260)</f>
        <v>3601.76</v>
      </c>
    </row>
    <row r="261" spans="1:14" ht="15.75" thickBot="1">
      <c r="A261" s="11" t="str">
        <f t="shared" si="13"/>
        <v>M988804 28</v>
      </c>
      <c r="B261" s="3" t="s">
        <v>128</v>
      </c>
      <c r="C261" s="224">
        <v>28</v>
      </c>
      <c r="D261" s="267">
        <v>3601.76</v>
      </c>
      <c r="E261" s="104">
        <v>3090.31</v>
      </c>
      <c r="F261" s="106" t="s">
        <v>30</v>
      </c>
      <c r="G261" s="104">
        <v>6692.07</v>
      </c>
      <c r="H261" s="105">
        <v>44850</v>
      </c>
      <c r="J261" s="30" t="str">
        <f t="shared" si="12"/>
        <v>-</v>
      </c>
      <c r="L261" s="11" t="str">
        <f>IF(I261&lt;&gt;"",IF(SUMIF(Planes!BA:BA,'Control de pagos'!A261,Planes!BC:BC)=0,"",SUMIF(Planes!BA:BA,'Control de pagos'!A261,Planes!BC:BC)),"")</f>
        <v/>
      </c>
      <c r="N261" s="62">
        <f t="shared" si="14"/>
        <v>3601.76</v>
      </c>
    </row>
    <row r="262" spans="1:14" ht="15.75" thickBot="1">
      <c r="A262" s="11" t="str">
        <f t="shared" si="13"/>
        <v>M988804 28</v>
      </c>
      <c r="B262" s="3" t="s">
        <v>128</v>
      </c>
      <c r="C262" s="226"/>
      <c r="D262" s="268"/>
      <c r="E262" s="104">
        <v>3090.31</v>
      </c>
      <c r="F262" s="106">
        <v>67.37</v>
      </c>
      <c r="G262" s="104">
        <v>6759.44</v>
      </c>
      <c r="H262" s="105">
        <v>44860</v>
      </c>
      <c r="I262" s="41">
        <v>44860</v>
      </c>
      <c r="J262" s="30">
        <f t="shared" si="12"/>
        <v>44835</v>
      </c>
      <c r="L262" s="11">
        <f>IF(I262&lt;&gt;"",IF(SUMIF(Planes!BA:BA,'Control de pagos'!A262,Planes!BC:BC)=0,"",SUMIF(Planes!BA:BA,'Control de pagos'!A262,Planes!BC:BC)),"")</f>
        <v>432.21120000000002</v>
      </c>
      <c r="N262" s="62">
        <f t="shared" si="14"/>
        <v>3601.76</v>
      </c>
    </row>
    <row r="263" spans="1:14" ht="15.75" thickBot="1">
      <c r="A263" s="11" t="str">
        <f t="shared" si="13"/>
        <v>M988804 29</v>
      </c>
      <c r="B263" s="3" t="s">
        <v>128</v>
      </c>
      <c r="C263" s="224">
        <v>29</v>
      </c>
      <c r="D263" s="267">
        <v>3601.76</v>
      </c>
      <c r="E263" s="104">
        <v>3201.96</v>
      </c>
      <c r="F263" s="106" t="s">
        <v>30</v>
      </c>
      <c r="G263" s="104">
        <v>6803.72</v>
      </c>
      <c r="H263" s="105">
        <v>44881</v>
      </c>
      <c r="I263" s="41">
        <v>44881</v>
      </c>
      <c r="J263" s="30">
        <f t="shared" si="12"/>
        <v>44866</v>
      </c>
      <c r="L263" s="11">
        <f>IF(I263&lt;&gt;"",IF(SUMIF(Planes!BA:BA,'Control de pagos'!A263,Planes!BC:BC)=0,"",SUMIF(Planes!BA:BA,'Control de pagos'!A263,Planes!BC:BC)),"")</f>
        <v>432.21120000000002</v>
      </c>
      <c r="N263" s="62">
        <f t="shared" si="14"/>
        <v>3601.76</v>
      </c>
    </row>
    <row r="264" spans="1:14" ht="15.75" thickBot="1">
      <c r="A264" s="11" t="str">
        <f t="shared" si="13"/>
        <v>M988804 29</v>
      </c>
      <c r="B264" s="3" t="s">
        <v>128</v>
      </c>
      <c r="C264" s="226"/>
      <c r="D264" s="268"/>
      <c r="E264" s="104">
        <v>3201.96</v>
      </c>
      <c r="F264" s="106">
        <v>68.489999999999995</v>
      </c>
      <c r="G264" s="104">
        <v>6872.21</v>
      </c>
      <c r="H264" s="105">
        <v>44891</v>
      </c>
      <c r="J264" s="30" t="str">
        <f t="shared" si="12"/>
        <v>-</v>
      </c>
      <c r="L264" s="11" t="str">
        <f>IF(I264&lt;&gt;"",IF(SUMIF(Planes!BA:BA,'Control de pagos'!A264,Planes!BC:BC)=0,"",SUMIF(Planes!BA:BA,'Control de pagos'!A264,Planes!BC:BC)),"")</f>
        <v/>
      </c>
      <c r="N264" s="62">
        <f t="shared" si="14"/>
        <v>3601.76</v>
      </c>
    </row>
    <row r="265" spans="1:14" ht="15.75" thickBot="1">
      <c r="A265" s="11" t="str">
        <f t="shared" si="13"/>
        <v>M988804 30</v>
      </c>
      <c r="B265" s="3" t="s">
        <v>128</v>
      </c>
      <c r="C265" s="224">
        <v>30</v>
      </c>
      <c r="D265" s="267">
        <v>3601.76</v>
      </c>
      <c r="E265" s="104">
        <v>3306.42</v>
      </c>
      <c r="F265" s="106" t="s">
        <v>30</v>
      </c>
      <c r="G265" s="104">
        <v>6908.18</v>
      </c>
      <c r="H265" s="105">
        <v>44911</v>
      </c>
      <c r="I265" s="41">
        <v>44911</v>
      </c>
      <c r="J265" s="30">
        <f t="shared" si="12"/>
        <v>44896</v>
      </c>
      <c r="L265" s="11">
        <f>IF(I265&lt;&gt;"",IF(SUMIF(Planes!BA:BA,'Control de pagos'!A265,Planes!BC:BC)=0,"",SUMIF(Planes!BA:BA,'Control de pagos'!A265,Planes!BC:BC)),"")</f>
        <v>432.21120000000002</v>
      </c>
      <c r="N265" s="62">
        <f t="shared" si="14"/>
        <v>3601.76</v>
      </c>
    </row>
    <row r="266" spans="1:14" ht="15.75" thickBot="1">
      <c r="A266" s="11" t="str">
        <f t="shared" si="13"/>
        <v>M988804 30</v>
      </c>
      <c r="B266" s="3" t="s">
        <v>128</v>
      </c>
      <c r="C266" s="226"/>
      <c r="D266" s="268"/>
      <c r="E266" s="104">
        <v>3306.42</v>
      </c>
      <c r="F266" s="106">
        <v>69.540000000000006</v>
      </c>
      <c r="G266" s="104">
        <v>6977.72</v>
      </c>
      <c r="H266" s="105">
        <v>44921</v>
      </c>
      <c r="J266" s="30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2">
        <f t="shared" si="14"/>
        <v>3601.76</v>
      </c>
    </row>
    <row r="267" spans="1:14" ht="15.75" thickBot="1">
      <c r="A267" s="11" t="str">
        <f t="shared" si="13"/>
        <v>M988804 31</v>
      </c>
      <c r="B267" s="3" t="s">
        <v>128</v>
      </c>
      <c r="C267" s="224">
        <v>31</v>
      </c>
      <c r="D267" s="267">
        <v>3601.76</v>
      </c>
      <c r="E267" s="104">
        <v>3418.07</v>
      </c>
      <c r="F267" s="106" t="s">
        <v>30</v>
      </c>
      <c r="G267" s="104">
        <v>7019.83</v>
      </c>
      <c r="H267" s="105">
        <v>44942</v>
      </c>
      <c r="I267" s="41">
        <v>44942</v>
      </c>
      <c r="J267" s="30">
        <f t="shared" si="12"/>
        <v>44927</v>
      </c>
      <c r="L267" s="11">
        <f>IF(I267&lt;&gt;"",IF(SUMIF(Planes!BA:BA,'Control de pagos'!A267,Planes!BC:BC)=0,"",SUMIF(Planes!BA:BA,'Control de pagos'!A267,Planes!BC:BC)),"")</f>
        <v>432.21120000000002</v>
      </c>
      <c r="N267" s="62">
        <f t="shared" si="14"/>
        <v>3601.76</v>
      </c>
    </row>
    <row r="268" spans="1:14" ht="15.75" thickBot="1">
      <c r="A268" s="11" t="str">
        <f t="shared" si="13"/>
        <v>M988804 31</v>
      </c>
      <c r="B268" s="3" t="s">
        <v>128</v>
      </c>
      <c r="C268" s="226"/>
      <c r="D268" s="268"/>
      <c r="E268" s="104">
        <v>3418.07</v>
      </c>
      <c r="F268" s="106">
        <v>64.58</v>
      </c>
      <c r="G268" s="104">
        <v>7084.41</v>
      </c>
      <c r="H268" s="105">
        <v>44952</v>
      </c>
      <c r="J268" s="30" t="str">
        <f t="shared" si="12"/>
        <v>-</v>
      </c>
      <c r="L268" s="11" t="str">
        <f>IF(I268&lt;&gt;"",IF(SUMIF(Planes!BA:BA,'Control de pagos'!A268,Planes!BC:BC)=0,"",SUMIF(Planes!BA:BA,'Control de pagos'!A268,Planes!BC:BC)),"")</f>
        <v/>
      </c>
      <c r="N268" s="62">
        <f t="shared" si="14"/>
        <v>3601.76</v>
      </c>
    </row>
    <row r="269" spans="1:14" ht="15.75" thickBot="1">
      <c r="A269" s="11" t="str">
        <f t="shared" si="13"/>
        <v>M988804 32</v>
      </c>
      <c r="B269" s="3" t="s">
        <v>128</v>
      </c>
      <c r="C269" s="224">
        <v>32</v>
      </c>
      <c r="D269" s="267">
        <v>3601.76</v>
      </c>
      <c r="E269" s="104">
        <v>3526.12</v>
      </c>
      <c r="F269" s="106" t="s">
        <v>30</v>
      </c>
      <c r="G269" s="104">
        <v>7127.88</v>
      </c>
      <c r="H269" s="105">
        <v>44973</v>
      </c>
      <c r="I269" s="41">
        <v>44973</v>
      </c>
      <c r="J269" s="30">
        <f t="shared" si="12"/>
        <v>44958</v>
      </c>
      <c r="L269" s="11">
        <f>IF(I269&lt;&gt;"",IF(SUMIF(Planes!BA:BA,'Control de pagos'!A269,Planes!BC:BC)=0,"",SUMIF(Planes!BA:BA,'Control de pagos'!A269,Planes!BC:BC)),"")</f>
        <v>432.21120000000002</v>
      </c>
      <c r="N269" s="62">
        <f t="shared" si="14"/>
        <v>3601.76</v>
      </c>
    </row>
    <row r="270" spans="1:14" ht="15.75" thickBot="1">
      <c r="A270" s="11" t="str">
        <f t="shared" si="13"/>
        <v>M988804 32</v>
      </c>
      <c r="B270" s="3" t="s">
        <v>128</v>
      </c>
      <c r="C270" s="226"/>
      <c r="D270" s="268"/>
      <c r="E270" s="104">
        <v>3526.12</v>
      </c>
      <c r="F270" s="106">
        <v>65.58</v>
      </c>
      <c r="G270" s="104">
        <v>7193.46</v>
      </c>
      <c r="H270" s="105">
        <v>44983</v>
      </c>
      <c r="J270" s="30" t="str">
        <f t="shared" si="12"/>
        <v>-</v>
      </c>
      <c r="L270" s="11" t="str">
        <f>IF(I270&lt;&gt;"",IF(SUMIF(Planes!BA:BA,'Control de pagos'!A270,Planes!BC:BC)=0,"",SUMIF(Planes!BA:BA,'Control de pagos'!A270,Planes!BC:BC)),"")</f>
        <v/>
      </c>
      <c r="N270" s="62">
        <f t="shared" si="14"/>
        <v>3601.76</v>
      </c>
    </row>
    <row r="271" spans="1:14" ht="15.75" thickBot="1">
      <c r="A271" s="11" t="str">
        <f t="shared" si="13"/>
        <v>M988804 33</v>
      </c>
      <c r="B271" s="3" t="s">
        <v>128</v>
      </c>
      <c r="C271" s="224">
        <v>33</v>
      </c>
      <c r="D271" s="267">
        <v>3601.76</v>
      </c>
      <c r="E271" s="104">
        <v>3623.37</v>
      </c>
      <c r="F271" s="106" t="s">
        <v>30</v>
      </c>
      <c r="G271" s="104">
        <v>7225.13</v>
      </c>
      <c r="H271" s="105">
        <v>45001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2">
        <f t="shared" si="14"/>
        <v>3601.76</v>
      </c>
    </row>
    <row r="272" spans="1:14" ht="15.75" thickBot="1">
      <c r="A272" s="11" t="str">
        <f t="shared" si="13"/>
        <v>M988804 33</v>
      </c>
      <c r="B272" s="3" t="s">
        <v>128</v>
      </c>
      <c r="C272" s="226"/>
      <c r="D272" s="268"/>
      <c r="E272" s="104">
        <v>3623.37</v>
      </c>
      <c r="F272" s="106">
        <v>66.47</v>
      </c>
      <c r="G272" s="104">
        <v>7291.6</v>
      </c>
      <c r="H272" s="105">
        <v>45011</v>
      </c>
      <c r="I272" s="41">
        <v>45011</v>
      </c>
      <c r="J272" s="30">
        <f t="shared" si="12"/>
        <v>44986</v>
      </c>
      <c r="L272" s="11">
        <f>IF(I272&lt;&gt;"",IF(SUMIF(Planes!BA:BA,'Control de pagos'!A272,Planes!BC:BC)=0,"",SUMIF(Planes!BA:BA,'Control de pagos'!A272,Planes!BC:BC)),"")</f>
        <v>432.21120000000002</v>
      </c>
      <c r="N272" s="62">
        <f t="shared" si="14"/>
        <v>3601.76</v>
      </c>
    </row>
    <row r="273" spans="1:14" ht="15.75" thickBot="1">
      <c r="A273" s="11" t="str">
        <f t="shared" si="13"/>
        <v>M988804 34</v>
      </c>
      <c r="B273" s="3" t="s">
        <v>128</v>
      </c>
      <c r="C273" s="224">
        <v>34</v>
      </c>
      <c r="D273" s="267">
        <v>3601.76</v>
      </c>
      <c r="E273" s="104">
        <v>3742.23</v>
      </c>
      <c r="F273" s="106" t="s">
        <v>30</v>
      </c>
      <c r="G273" s="104">
        <v>7343.99</v>
      </c>
      <c r="H273" s="105">
        <v>45032</v>
      </c>
      <c r="I273" s="41">
        <v>45032</v>
      </c>
      <c r="J273" s="30">
        <f t="shared" ref="J273:J336" si="15">IF(I273&lt;&gt;"",I273-DAY(I273)+1,IF(A272=A273,IF(I272&lt;&gt;"","-",""),IF(A273=A274,IF(I274&lt;&gt;"","-",""),"")))</f>
        <v>45017</v>
      </c>
      <c r="L273" s="11">
        <f>IF(I273&lt;&gt;"",IF(SUMIF(Planes!BA:BA,'Control de pagos'!A273,Planes!BC:BC)=0,"",SUMIF(Planes!BA:BA,'Control de pagos'!A273,Planes!BC:BC)),"")</f>
        <v>432.21120000000002</v>
      </c>
      <c r="N273" s="62">
        <f t="shared" si="14"/>
        <v>3601.76</v>
      </c>
    </row>
    <row r="274" spans="1:14" ht="15.75" thickBot="1">
      <c r="A274" s="11" t="str">
        <f t="shared" si="13"/>
        <v>M988804 34</v>
      </c>
      <c r="B274" s="3" t="s">
        <v>128</v>
      </c>
      <c r="C274" s="226"/>
      <c r="D274" s="268"/>
      <c r="E274" s="104">
        <v>3742.23</v>
      </c>
      <c r="F274" s="106">
        <v>67.56</v>
      </c>
      <c r="G274" s="104">
        <v>7411.55</v>
      </c>
      <c r="H274" s="105">
        <v>45042</v>
      </c>
      <c r="J274" s="30" t="str">
        <f t="shared" si="15"/>
        <v>-</v>
      </c>
      <c r="L274" s="11" t="str">
        <f>IF(I274&lt;&gt;"",IF(SUMIF(Planes!BA:BA,'Control de pagos'!A274,Planes!BC:BC)=0,"",SUMIF(Planes!BA:BA,'Control de pagos'!A274,Planes!BC:BC)),"")</f>
        <v/>
      </c>
      <c r="N274" s="62">
        <f t="shared" si="14"/>
        <v>3601.76</v>
      </c>
    </row>
    <row r="275" spans="1:14" ht="15.75" thickBot="1">
      <c r="A275" s="11" t="str">
        <f t="shared" si="13"/>
        <v>M988804 35</v>
      </c>
      <c r="B275" s="3" t="s">
        <v>128</v>
      </c>
      <c r="C275" s="224">
        <v>35</v>
      </c>
      <c r="D275" s="267">
        <v>3601.76</v>
      </c>
      <c r="E275" s="104">
        <v>3846.68</v>
      </c>
      <c r="F275" s="106" t="s">
        <v>30</v>
      </c>
      <c r="G275" s="104">
        <v>7448.44</v>
      </c>
      <c r="H275" s="105">
        <v>45062</v>
      </c>
      <c r="I275" s="41">
        <v>45062</v>
      </c>
      <c r="J275" s="30">
        <f t="shared" si="15"/>
        <v>45047</v>
      </c>
      <c r="L275" s="11">
        <f>IF(I275&lt;&gt;"",IF(SUMIF(Planes!BA:BA,'Control de pagos'!A275,Planes!BC:BC)=0,"",SUMIF(Planes!BA:BA,'Control de pagos'!A275,Planes!BC:BC)),"")</f>
        <v>432.21120000000002</v>
      </c>
      <c r="N275" s="62">
        <f t="shared" si="14"/>
        <v>3601.76</v>
      </c>
    </row>
    <row r="276" spans="1:14" ht="15.75" thickBot="1">
      <c r="A276" s="11" t="str">
        <f t="shared" si="13"/>
        <v>M988804 35</v>
      </c>
      <c r="B276" s="3" t="s">
        <v>128</v>
      </c>
      <c r="C276" s="226"/>
      <c r="D276" s="268"/>
      <c r="E276" s="104">
        <v>3846.68</v>
      </c>
      <c r="F276" s="106">
        <v>68.53</v>
      </c>
      <c r="G276" s="104">
        <v>7516.97</v>
      </c>
      <c r="H276" s="105">
        <v>45072</v>
      </c>
      <c r="J276" s="30" t="str">
        <f t="shared" si="15"/>
        <v>-</v>
      </c>
      <c r="L276" s="11" t="str">
        <f>IF(I276&lt;&gt;"",IF(SUMIF(Planes!BA:BA,'Control de pagos'!A276,Planes!BC:BC)=0,"",SUMIF(Planes!BA:BA,'Control de pagos'!A276,Planes!BC:BC)),"")</f>
        <v/>
      </c>
      <c r="N276" s="62">
        <f t="shared" si="14"/>
        <v>3601.76</v>
      </c>
    </row>
    <row r="277" spans="1:14" ht="15.75" thickBot="1">
      <c r="A277" s="11" t="str">
        <f t="shared" si="13"/>
        <v>M988804 36</v>
      </c>
      <c r="B277" s="3" t="s">
        <v>128</v>
      </c>
      <c r="C277" s="224">
        <v>36</v>
      </c>
      <c r="D277" s="267">
        <v>3601.76</v>
      </c>
      <c r="E277" s="104">
        <v>3958.33</v>
      </c>
      <c r="F277" s="106" t="s">
        <v>30</v>
      </c>
      <c r="G277" s="104">
        <v>7560.09</v>
      </c>
      <c r="H277" s="105">
        <v>45093</v>
      </c>
      <c r="I277" s="41">
        <v>45093</v>
      </c>
      <c r="J277" s="30">
        <f t="shared" si="15"/>
        <v>45078</v>
      </c>
      <c r="L277" s="11">
        <f>IF(I277&lt;&gt;"",IF(SUMIF(Planes!BA:BA,'Control de pagos'!A277,Planes!BC:BC)=0,"",SUMIF(Planes!BA:BA,'Control de pagos'!A277,Planes!BC:BC)),"")</f>
        <v>432.21120000000002</v>
      </c>
      <c r="N277" s="62">
        <f t="shared" si="14"/>
        <v>3601.76</v>
      </c>
    </row>
    <row r="278" spans="1:14" ht="15.75" thickBot="1">
      <c r="A278" s="11" t="str">
        <f t="shared" si="13"/>
        <v>M988804 36</v>
      </c>
      <c r="B278" s="3" t="s">
        <v>128</v>
      </c>
      <c r="C278" s="226"/>
      <c r="D278" s="268"/>
      <c r="E278" s="104">
        <v>3958.33</v>
      </c>
      <c r="F278" s="106">
        <v>69.55</v>
      </c>
      <c r="G278" s="104">
        <v>7629.64</v>
      </c>
      <c r="H278" s="105">
        <v>45103</v>
      </c>
      <c r="J278" s="30" t="str">
        <f t="shared" si="15"/>
        <v>-</v>
      </c>
      <c r="L278" s="11" t="str">
        <f>IF(I278&lt;&gt;"",IF(SUMIF(Planes!BA:BA,'Control de pagos'!A278,Planes!BC:BC)=0,"",SUMIF(Planes!BA:BA,'Control de pagos'!A278,Planes!BC:BC)),"")</f>
        <v/>
      </c>
      <c r="N278" s="62">
        <f t="shared" si="14"/>
        <v>3601.76</v>
      </c>
    </row>
    <row r="279" spans="1:14" ht="15.75" thickBot="1">
      <c r="A279" s="11" t="str">
        <f t="shared" si="13"/>
        <v>M988804 37</v>
      </c>
      <c r="B279" s="3" t="s">
        <v>128</v>
      </c>
      <c r="C279" s="224">
        <v>37</v>
      </c>
      <c r="D279" s="267">
        <v>3601.76</v>
      </c>
      <c r="E279" s="104">
        <v>4062.79</v>
      </c>
      <c r="F279" s="106" t="s">
        <v>30</v>
      </c>
      <c r="G279" s="104">
        <v>7664.55</v>
      </c>
      <c r="H279" s="105">
        <v>45123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2">
        <f t="shared" si="14"/>
        <v>3601.76</v>
      </c>
    </row>
    <row r="280" spans="1:14" ht="15.75" thickBot="1">
      <c r="A280" s="11" t="str">
        <f t="shared" si="13"/>
        <v>M988804 37</v>
      </c>
      <c r="B280" s="3" t="s">
        <v>128</v>
      </c>
      <c r="C280" s="226"/>
      <c r="D280" s="268"/>
      <c r="E280" s="104">
        <v>4062.79</v>
      </c>
      <c r="F280" s="106">
        <v>70.510000000000005</v>
      </c>
      <c r="G280" s="104">
        <v>7735.06</v>
      </c>
      <c r="H280" s="105">
        <v>45133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2">
        <f t="shared" si="14"/>
        <v>3601.76</v>
      </c>
    </row>
    <row r="281" spans="1:14" ht="15.75" thickBot="1">
      <c r="A281" s="11" t="str">
        <f t="shared" si="13"/>
        <v>M988804 38</v>
      </c>
      <c r="B281" s="3" t="s">
        <v>128</v>
      </c>
      <c r="C281" s="224">
        <v>38</v>
      </c>
      <c r="D281" s="267">
        <v>3601.76</v>
      </c>
      <c r="E281" s="104">
        <v>4174.4399999999996</v>
      </c>
      <c r="F281" s="106" t="s">
        <v>30</v>
      </c>
      <c r="G281" s="104">
        <v>7776.2</v>
      </c>
      <c r="H281" s="105">
        <v>45154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2">
        <f t="shared" si="14"/>
        <v>3601.76</v>
      </c>
    </row>
    <row r="282" spans="1:14" ht="15.75" thickBot="1">
      <c r="A282" s="11" t="str">
        <f t="shared" si="13"/>
        <v>M988804 38</v>
      </c>
      <c r="B282" s="3" t="s">
        <v>128</v>
      </c>
      <c r="C282" s="226"/>
      <c r="D282" s="268"/>
      <c r="E282" s="104">
        <v>4174.4399999999996</v>
      </c>
      <c r="F282" s="106">
        <v>71.540000000000006</v>
      </c>
      <c r="G282" s="104">
        <v>7847.74</v>
      </c>
      <c r="H282" s="105">
        <v>45164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2">
        <f t="shared" si="14"/>
        <v>3601.76</v>
      </c>
    </row>
    <row r="283" spans="1:14" ht="15.75" thickBot="1">
      <c r="A283" s="11" t="str">
        <f t="shared" si="13"/>
        <v>M988804 39</v>
      </c>
      <c r="B283" s="3" t="s">
        <v>128</v>
      </c>
      <c r="C283" s="224">
        <v>39</v>
      </c>
      <c r="D283" s="267">
        <v>3601.76</v>
      </c>
      <c r="E283" s="104">
        <v>4282.49</v>
      </c>
      <c r="F283" s="106" t="s">
        <v>30</v>
      </c>
      <c r="G283" s="104">
        <v>7884.25</v>
      </c>
      <c r="H283" s="105">
        <v>45185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2">
        <f t="shared" si="14"/>
        <v>3601.76</v>
      </c>
    </row>
    <row r="284" spans="1:14" ht="15.75" thickBot="1">
      <c r="A284" s="11" t="str">
        <f t="shared" si="13"/>
        <v>M988804 39</v>
      </c>
      <c r="B284" s="3" t="s">
        <v>128</v>
      </c>
      <c r="C284" s="226"/>
      <c r="D284" s="268"/>
      <c r="E284" s="104">
        <v>4282.49</v>
      </c>
      <c r="F284" s="106">
        <v>72.540000000000006</v>
      </c>
      <c r="G284" s="104">
        <v>7956.79</v>
      </c>
      <c r="H284" s="105">
        <v>45195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2">
        <f t="shared" si="14"/>
        <v>3601.76</v>
      </c>
    </row>
    <row r="285" spans="1:14" ht="15.75" thickBot="1">
      <c r="A285" s="11" t="str">
        <f t="shared" si="13"/>
        <v>M988804 40</v>
      </c>
      <c r="B285" s="3" t="s">
        <v>128</v>
      </c>
      <c r="C285" s="224">
        <v>40</v>
      </c>
      <c r="D285" s="267">
        <v>3601.76</v>
      </c>
      <c r="E285" s="104">
        <v>4386.9399999999996</v>
      </c>
      <c r="F285" s="106" t="s">
        <v>30</v>
      </c>
      <c r="G285" s="104">
        <v>7988.7</v>
      </c>
      <c r="H285" s="105">
        <v>45215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2">
        <f t="shared" si="14"/>
        <v>3601.76</v>
      </c>
    </row>
    <row r="286" spans="1:14" ht="15.75" thickBot="1">
      <c r="A286" s="11" t="str">
        <f t="shared" si="13"/>
        <v>M988804 40</v>
      </c>
      <c r="B286" s="3" t="s">
        <v>128</v>
      </c>
      <c r="C286" s="226"/>
      <c r="D286" s="268"/>
      <c r="E286" s="104">
        <v>4386.9399999999996</v>
      </c>
      <c r="F286" s="106">
        <v>73.5</v>
      </c>
      <c r="G286" s="104">
        <v>8062.2</v>
      </c>
      <c r="H286" s="105">
        <v>45225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2">
        <f t="shared" si="14"/>
        <v>3601.76</v>
      </c>
    </row>
    <row r="287" spans="1:14" ht="15.75" thickBot="1">
      <c r="A287" s="11" t="str">
        <f t="shared" si="13"/>
        <v>M988804 41</v>
      </c>
      <c r="B287" s="3" t="s">
        <v>128</v>
      </c>
      <c r="C287" s="224">
        <v>41</v>
      </c>
      <c r="D287" s="267">
        <v>3601.76</v>
      </c>
      <c r="E287" s="104">
        <v>4498.6000000000004</v>
      </c>
      <c r="F287" s="106" t="s">
        <v>30</v>
      </c>
      <c r="G287" s="104">
        <v>8100.36</v>
      </c>
      <c r="H287" s="105">
        <v>45246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2">
        <f t="shared" si="14"/>
        <v>3601.76</v>
      </c>
    </row>
    <row r="288" spans="1:14" ht="15.75" thickBot="1">
      <c r="A288" s="11" t="str">
        <f t="shared" si="13"/>
        <v>M988804 41</v>
      </c>
      <c r="B288" s="3" t="s">
        <v>128</v>
      </c>
      <c r="C288" s="226"/>
      <c r="D288" s="268"/>
      <c r="E288" s="104">
        <v>4498.6000000000004</v>
      </c>
      <c r="F288" s="106">
        <v>74.52</v>
      </c>
      <c r="G288" s="104">
        <v>8174.88</v>
      </c>
      <c r="H288" s="105">
        <v>45256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2">
        <f t="shared" si="14"/>
        <v>3601.76</v>
      </c>
    </row>
    <row r="289" spans="1:14" ht="15.75" thickBot="1">
      <c r="A289" s="11" t="str">
        <f t="shared" si="13"/>
        <v>M988804 42</v>
      </c>
      <c r="B289" s="3" t="s">
        <v>128</v>
      </c>
      <c r="C289" s="224">
        <v>42</v>
      </c>
      <c r="D289" s="267">
        <v>3601.76</v>
      </c>
      <c r="E289" s="104">
        <v>4603.05</v>
      </c>
      <c r="F289" s="106" t="s">
        <v>30</v>
      </c>
      <c r="G289" s="104">
        <v>8204.81</v>
      </c>
      <c r="H289" s="105">
        <v>45276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2">
        <f t="shared" si="14"/>
        <v>3601.76</v>
      </c>
    </row>
    <row r="290" spans="1:14" ht="15.75" thickBot="1">
      <c r="A290" s="11" t="str">
        <f t="shared" si="13"/>
        <v>M988804 42</v>
      </c>
      <c r="B290" s="3" t="s">
        <v>128</v>
      </c>
      <c r="C290" s="226"/>
      <c r="D290" s="268"/>
      <c r="E290" s="104">
        <v>4603.05</v>
      </c>
      <c r="F290" s="106">
        <v>75.48</v>
      </c>
      <c r="G290" s="104">
        <v>8280.2900000000009</v>
      </c>
      <c r="H290" s="105">
        <v>45286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2">
        <f t="shared" si="14"/>
        <v>3601.76</v>
      </c>
    </row>
    <row r="291" spans="1:14" ht="15.75" thickBot="1">
      <c r="A291" s="11" t="str">
        <f t="shared" si="13"/>
        <v>M988804 43</v>
      </c>
      <c r="B291" s="3" t="s">
        <v>128</v>
      </c>
      <c r="C291" s="224">
        <v>43</v>
      </c>
      <c r="D291" s="267">
        <v>3601.76</v>
      </c>
      <c r="E291" s="104">
        <v>4714.7</v>
      </c>
      <c r="F291" s="106" t="s">
        <v>30</v>
      </c>
      <c r="G291" s="104">
        <v>8316.4599999999991</v>
      </c>
      <c r="H291" s="105">
        <v>45307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2">
        <f t="shared" si="14"/>
        <v>3601.76</v>
      </c>
    </row>
    <row r="292" spans="1:14" ht="15.75" thickBot="1">
      <c r="A292" s="11" t="str">
        <f t="shared" si="13"/>
        <v>M988804 43</v>
      </c>
      <c r="B292" s="3" t="s">
        <v>128</v>
      </c>
      <c r="C292" s="226"/>
      <c r="D292" s="268"/>
      <c r="E292" s="104">
        <v>4714.7</v>
      </c>
      <c r="F292" s="106">
        <v>76.510000000000005</v>
      </c>
      <c r="G292" s="104">
        <v>8392.9699999999993</v>
      </c>
      <c r="H292" s="105">
        <v>45317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2">
        <f t="shared" si="14"/>
        <v>3601.76</v>
      </c>
    </row>
    <row r="293" spans="1:14" ht="15.75" thickBot="1">
      <c r="A293" s="11" t="str">
        <f t="shared" si="13"/>
        <v>M988804 44</v>
      </c>
      <c r="B293" s="3" t="s">
        <v>128</v>
      </c>
      <c r="C293" s="224">
        <v>44</v>
      </c>
      <c r="D293" s="267">
        <v>3601.76</v>
      </c>
      <c r="E293" s="104">
        <v>4822.76</v>
      </c>
      <c r="F293" s="106" t="s">
        <v>30</v>
      </c>
      <c r="G293" s="104">
        <v>8424.52</v>
      </c>
      <c r="H293" s="105">
        <v>45338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2">
        <f t="shared" si="14"/>
        <v>3601.76</v>
      </c>
    </row>
    <row r="294" spans="1:14" ht="15.75" thickBot="1">
      <c r="A294" s="11" t="str">
        <f t="shared" si="13"/>
        <v>M988804 44</v>
      </c>
      <c r="B294" s="3" t="s">
        <v>128</v>
      </c>
      <c r="C294" s="226"/>
      <c r="D294" s="268"/>
      <c r="E294" s="104">
        <v>4822.76</v>
      </c>
      <c r="F294" s="106">
        <v>77.510000000000005</v>
      </c>
      <c r="G294" s="104">
        <v>8502.0300000000007</v>
      </c>
      <c r="H294" s="105">
        <v>45348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2">
        <f t="shared" si="14"/>
        <v>3601.76</v>
      </c>
    </row>
    <row r="295" spans="1:14" ht="15.75" thickBot="1">
      <c r="A295" s="11" t="str">
        <f t="shared" si="13"/>
        <v>M988804 45</v>
      </c>
      <c r="B295" s="3" t="s">
        <v>128</v>
      </c>
      <c r="C295" s="224">
        <v>45</v>
      </c>
      <c r="D295" s="267">
        <v>3601.76</v>
      </c>
      <c r="E295" s="104">
        <v>4923.6099999999997</v>
      </c>
      <c r="F295" s="106" t="s">
        <v>30</v>
      </c>
      <c r="G295" s="104">
        <v>8525.3700000000008</v>
      </c>
      <c r="H295" s="105">
        <v>45367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2">
        <f t="shared" si="14"/>
        <v>3601.76</v>
      </c>
    </row>
    <row r="296" spans="1:14" ht="15.75" thickBot="1">
      <c r="A296" s="11" t="str">
        <f t="shared" si="13"/>
        <v>M988804 45</v>
      </c>
      <c r="B296" s="3" t="s">
        <v>128</v>
      </c>
      <c r="C296" s="226"/>
      <c r="D296" s="268"/>
      <c r="E296" s="104">
        <v>4923.6099999999997</v>
      </c>
      <c r="F296" s="106">
        <v>78.430000000000007</v>
      </c>
      <c r="G296" s="104">
        <v>8603.7999999999993</v>
      </c>
      <c r="H296" s="105">
        <v>45377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2">
        <f t="shared" si="14"/>
        <v>3601.76</v>
      </c>
    </row>
    <row r="297" spans="1:14" ht="15.75" thickBot="1">
      <c r="A297" s="11" t="str">
        <f t="shared" si="13"/>
        <v>M988804 46</v>
      </c>
      <c r="B297" s="3" t="s">
        <v>128</v>
      </c>
      <c r="C297" s="224">
        <v>46</v>
      </c>
      <c r="D297" s="267">
        <v>3601.76</v>
      </c>
      <c r="E297" s="104">
        <v>5038.8599999999997</v>
      </c>
      <c r="F297" s="106" t="s">
        <v>30</v>
      </c>
      <c r="G297" s="104">
        <v>8640.6200000000008</v>
      </c>
      <c r="H297" s="105">
        <v>45398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2">
        <f t="shared" si="14"/>
        <v>3601.76</v>
      </c>
    </row>
    <row r="298" spans="1:14" ht="15.75" thickBot="1">
      <c r="A298" s="11" t="str">
        <f t="shared" ref="A298:A361" si="16">B298&amp;" "&amp;IF(C298="",C297,C298)</f>
        <v>M988804 46</v>
      </c>
      <c r="B298" s="3" t="s">
        <v>128</v>
      </c>
      <c r="C298" s="226"/>
      <c r="D298" s="268"/>
      <c r="E298" s="104">
        <v>5038.8599999999997</v>
      </c>
      <c r="F298" s="106">
        <v>79.489999999999995</v>
      </c>
      <c r="G298" s="104">
        <v>8720.11</v>
      </c>
      <c r="H298" s="105">
        <v>45408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2">
        <f t="shared" si="14"/>
        <v>3601.76</v>
      </c>
    </row>
    <row r="299" spans="1:14" ht="15.75" thickBot="1">
      <c r="A299" s="11" t="str">
        <f t="shared" si="16"/>
        <v>M988804 47</v>
      </c>
      <c r="B299" s="3" t="s">
        <v>128</v>
      </c>
      <c r="C299" s="224">
        <v>47</v>
      </c>
      <c r="D299" s="267">
        <v>3601.76</v>
      </c>
      <c r="E299" s="104">
        <v>5143.3100000000004</v>
      </c>
      <c r="F299" s="106" t="s">
        <v>30</v>
      </c>
      <c r="G299" s="104">
        <v>8745.07</v>
      </c>
      <c r="H299" s="105">
        <v>45428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2">
        <f t="shared" si="14"/>
        <v>3601.76</v>
      </c>
    </row>
    <row r="300" spans="1:14" ht="15.75" thickBot="1">
      <c r="A300" s="11" t="str">
        <f t="shared" si="16"/>
        <v>M988804 47</v>
      </c>
      <c r="B300" s="3" t="s">
        <v>128</v>
      </c>
      <c r="C300" s="226"/>
      <c r="D300" s="268"/>
      <c r="E300" s="104">
        <v>5143.3100000000004</v>
      </c>
      <c r="F300" s="106">
        <v>80.45</v>
      </c>
      <c r="G300" s="104">
        <v>8825.52</v>
      </c>
      <c r="H300" s="105">
        <v>45438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2">
        <f t="shared" si="14"/>
        <v>3601.76</v>
      </c>
    </row>
    <row r="301" spans="1:14" ht="15.75" thickBot="1">
      <c r="A301" s="11" t="str">
        <f t="shared" si="16"/>
        <v>M988804 48</v>
      </c>
      <c r="B301" s="3" t="s">
        <v>128</v>
      </c>
      <c r="C301" s="224">
        <v>48</v>
      </c>
      <c r="D301" s="267">
        <v>3601.76</v>
      </c>
      <c r="E301" s="104">
        <v>5254.97</v>
      </c>
      <c r="F301" s="106" t="s">
        <v>30</v>
      </c>
      <c r="G301" s="104">
        <v>8856.73</v>
      </c>
      <c r="H301" s="105">
        <v>45459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2">
        <f t="shared" si="14"/>
        <v>3601.76</v>
      </c>
    </row>
    <row r="302" spans="1:14" ht="15.75" thickBot="1">
      <c r="A302" s="11" t="str">
        <f t="shared" si="16"/>
        <v>M988804 48</v>
      </c>
      <c r="B302" s="3" t="s">
        <v>128</v>
      </c>
      <c r="C302" s="226"/>
      <c r="D302" s="268"/>
      <c r="E302" s="104">
        <v>5254.97</v>
      </c>
      <c r="F302" s="106">
        <v>81.48</v>
      </c>
      <c r="G302" s="104">
        <v>8938.2099999999991</v>
      </c>
      <c r="H302" s="105">
        <v>45469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2">
        <f t="shared" si="14"/>
        <v>3601.76</v>
      </c>
    </row>
    <row r="303" spans="1:14" ht="15.75" thickBot="1">
      <c r="A303" s="11" t="str">
        <f t="shared" si="16"/>
        <v>M988804 49</v>
      </c>
      <c r="B303" s="3" t="s">
        <v>128</v>
      </c>
      <c r="C303" s="224">
        <v>49</v>
      </c>
      <c r="D303" s="267">
        <v>3601.76</v>
      </c>
      <c r="E303" s="104">
        <v>5359.42</v>
      </c>
      <c r="F303" s="106" t="s">
        <v>30</v>
      </c>
      <c r="G303" s="104">
        <v>8961.18</v>
      </c>
      <c r="H303" s="105">
        <v>45489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2">
        <f t="shared" si="14"/>
        <v>3601.76</v>
      </c>
    </row>
    <row r="304" spans="1:14" ht="15.75" thickBot="1">
      <c r="A304" s="11" t="str">
        <f t="shared" si="16"/>
        <v>M988804 49</v>
      </c>
      <c r="B304" s="3" t="s">
        <v>128</v>
      </c>
      <c r="C304" s="226"/>
      <c r="D304" s="268"/>
      <c r="E304" s="104">
        <v>5359.42</v>
      </c>
      <c r="F304" s="106">
        <v>82.44</v>
      </c>
      <c r="G304" s="104">
        <v>9043.6200000000008</v>
      </c>
      <c r="H304" s="105">
        <v>45499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2">
        <f t="shared" si="14"/>
        <v>3601.76</v>
      </c>
    </row>
    <row r="305" spans="1:14" ht="15.75" thickBot="1">
      <c r="A305" s="11" t="str">
        <f t="shared" si="16"/>
        <v>M988804 50</v>
      </c>
      <c r="B305" s="3" t="s">
        <v>128</v>
      </c>
      <c r="C305" s="224">
        <v>50</v>
      </c>
      <c r="D305" s="267">
        <v>3601.76</v>
      </c>
      <c r="E305" s="104">
        <v>5471.07</v>
      </c>
      <c r="F305" s="106" t="s">
        <v>30</v>
      </c>
      <c r="G305" s="104">
        <v>9072.83</v>
      </c>
      <c r="H305" s="105">
        <v>45520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2">
        <f t="shared" si="14"/>
        <v>3601.76</v>
      </c>
    </row>
    <row r="306" spans="1:14" ht="15.75" thickBot="1">
      <c r="A306" s="11" t="str">
        <f t="shared" si="16"/>
        <v>M988804 50</v>
      </c>
      <c r="B306" s="3" t="s">
        <v>128</v>
      </c>
      <c r="C306" s="226"/>
      <c r="D306" s="268"/>
      <c r="E306" s="104">
        <v>5471.07</v>
      </c>
      <c r="F306" s="106">
        <v>83.47</v>
      </c>
      <c r="G306" s="104">
        <v>9156.2999999999993</v>
      </c>
      <c r="H306" s="105">
        <v>45530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2">
        <f t="shared" si="14"/>
        <v>3601.76</v>
      </c>
    </row>
    <row r="307" spans="1:14" ht="15.75" thickBot="1">
      <c r="A307" s="11" t="str">
        <f t="shared" si="16"/>
        <v>M988804 41</v>
      </c>
      <c r="B307" s="3" t="s">
        <v>128</v>
      </c>
      <c r="C307" s="224">
        <v>41</v>
      </c>
      <c r="D307" s="267">
        <v>3601.76</v>
      </c>
      <c r="E307" s="104">
        <v>4498.6000000000004</v>
      </c>
      <c r="F307" s="106" t="s">
        <v>30</v>
      </c>
      <c r="G307" s="104">
        <v>8100.36</v>
      </c>
      <c r="H307" s="105">
        <v>45246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2">
        <f t="shared" si="14"/>
        <v>3601.76</v>
      </c>
    </row>
    <row r="308" spans="1:14" ht="15.75" thickBot="1">
      <c r="A308" s="11" t="str">
        <f t="shared" si="16"/>
        <v>M988804 41</v>
      </c>
      <c r="B308" s="3" t="s">
        <v>128</v>
      </c>
      <c r="C308" s="226"/>
      <c r="D308" s="268"/>
      <c r="E308" s="104">
        <v>4498.6000000000004</v>
      </c>
      <c r="F308" s="106">
        <v>74.52</v>
      </c>
      <c r="G308" s="104">
        <v>8174.88</v>
      </c>
      <c r="H308" s="105">
        <v>45256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2">
        <f t="shared" si="14"/>
        <v>3601.76</v>
      </c>
    </row>
    <row r="309" spans="1:14" ht="15.75" thickBot="1">
      <c r="A309" s="11" t="str">
        <f t="shared" si="16"/>
        <v>M988804 42</v>
      </c>
      <c r="B309" s="3" t="s">
        <v>128</v>
      </c>
      <c r="C309" s="224">
        <v>42</v>
      </c>
      <c r="D309" s="267">
        <v>3601.76</v>
      </c>
      <c r="E309" s="104">
        <v>4603.05</v>
      </c>
      <c r="F309" s="106" t="s">
        <v>30</v>
      </c>
      <c r="G309" s="104">
        <v>8204.81</v>
      </c>
      <c r="H309" s="105">
        <v>45276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2">
        <f t="shared" si="14"/>
        <v>3601.76</v>
      </c>
    </row>
    <row r="310" spans="1:14" ht="15.75" thickBot="1">
      <c r="A310" s="11" t="str">
        <f t="shared" si="16"/>
        <v>M988804 42</v>
      </c>
      <c r="B310" s="3" t="s">
        <v>128</v>
      </c>
      <c r="C310" s="226"/>
      <c r="D310" s="268"/>
      <c r="E310" s="104">
        <v>4603.05</v>
      </c>
      <c r="F310" s="106">
        <v>75.48</v>
      </c>
      <c r="G310" s="104">
        <v>8280.2900000000009</v>
      </c>
      <c r="H310" s="105">
        <v>45286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2">
        <f t="shared" si="14"/>
        <v>3601.76</v>
      </c>
    </row>
    <row r="311" spans="1:14" ht="15.75" thickBot="1">
      <c r="A311" s="11" t="str">
        <f t="shared" si="16"/>
        <v>M988804 43</v>
      </c>
      <c r="B311" s="3" t="s">
        <v>128</v>
      </c>
      <c r="C311" s="224">
        <v>43</v>
      </c>
      <c r="D311" s="267">
        <v>3601.76</v>
      </c>
      <c r="E311" s="104">
        <v>4714.7</v>
      </c>
      <c r="F311" s="106" t="s">
        <v>30</v>
      </c>
      <c r="G311" s="104">
        <v>8316.4599999999991</v>
      </c>
      <c r="H311" s="105">
        <v>45307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2">
        <f t="shared" si="14"/>
        <v>3601.76</v>
      </c>
    </row>
    <row r="312" spans="1:14" ht="15.75" thickBot="1">
      <c r="A312" s="11" t="str">
        <f t="shared" si="16"/>
        <v>M988804 43</v>
      </c>
      <c r="B312" s="3" t="s">
        <v>128</v>
      </c>
      <c r="C312" s="226"/>
      <c r="D312" s="268"/>
      <c r="E312" s="104">
        <v>4714.7</v>
      </c>
      <c r="F312" s="106">
        <v>76.510000000000005</v>
      </c>
      <c r="G312" s="104">
        <v>8392.9699999999993</v>
      </c>
      <c r="H312" s="105">
        <v>45317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2">
        <f t="shared" si="14"/>
        <v>3601.76</v>
      </c>
    </row>
    <row r="313" spans="1:14" ht="15.75" thickBot="1">
      <c r="A313" s="11" t="str">
        <f t="shared" si="16"/>
        <v>M988804 44</v>
      </c>
      <c r="B313" s="3" t="s">
        <v>128</v>
      </c>
      <c r="C313" s="224">
        <v>44</v>
      </c>
      <c r="D313" s="267">
        <v>3601.76</v>
      </c>
      <c r="E313" s="104">
        <v>4822.76</v>
      </c>
      <c r="F313" s="106" t="s">
        <v>30</v>
      </c>
      <c r="G313" s="104">
        <v>8424.52</v>
      </c>
      <c r="H313" s="105">
        <v>45338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2">
        <f t="shared" si="14"/>
        <v>3601.76</v>
      </c>
    </row>
    <row r="314" spans="1:14" ht="15.75" thickBot="1">
      <c r="A314" s="11" t="str">
        <f t="shared" si="16"/>
        <v>M988804 44</v>
      </c>
      <c r="B314" s="3" t="s">
        <v>128</v>
      </c>
      <c r="C314" s="226"/>
      <c r="D314" s="268"/>
      <c r="E314" s="104">
        <v>4822.76</v>
      </c>
      <c r="F314" s="106">
        <v>77.510000000000005</v>
      </c>
      <c r="G314" s="104">
        <v>8502.0300000000007</v>
      </c>
      <c r="H314" s="105">
        <v>45348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2">
        <f t="shared" si="14"/>
        <v>3601.76</v>
      </c>
    </row>
    <row r="315" spans="1:14" ht="15.75" thickBot="1">
      <c r="A315" s="11" t="str">
        <f t="shared" si="16"/>
        <v>M988804 45</v>
      </c>
      <c r="B315" s="3" t="s">
        <v>128</v>
      </c>
      <c r="C315" s="224">
        <v>45</v>
      </c>
      <c r="D315" s="267">
        <v>3601.76</v>
      </c>
      <c r="E315" s="104">
        <v>4923.6099999999997</v>
      </c>
      <c r="F315" s="106" t="s">
        <v>30</v>
      </c>
      <c r="G315" s="104">
        <v>8525.3700000000008</v>
      </c>
      <c r="H315" s="105">
        <v>45367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2">
        <f t="shared" si="14"/>
        <v>3601.76</v>
      </c>
    </row>
    <row r="316" spans="1:14" ht="15.75" thickBot="1">
      <c r="A316" s="11" t="str">
        <f t="shared" si="16"/>
        <v>M988804 45</v>
      </c>
      <c r="B316" s="3" t="s">
        <v>128</v>
      </c>
      <c r="C316" s="226"/>
      <c r="D316" s="268"/>
      <c r="E316" s="104">
        <v>4923.6099999999997</v>
      </c>
      <c r="F316" s="106">
        <v>78.430000000000007</v>
      </c>
      <c r="G316" s="104">
        <v>8603.7999999999993</v>
      </c>
      <c r="H316" s="105">
        <v>45377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2">
        <f t="shared" si="14"/>
        <v>3601.76</v>
      </c>
    </row>
    <row r="317" spans="1:14" ht="15.75" thickBot="1">
      <c r="A317" s="11" t="str">
        <f t="shared" si="16"/>
        <v>M988804 46</v>
      </c>
      <c r="B317" s="3" t="s">
        <v>128</v>
      </c>
      <c r="C317" s="224">
        <v>46</v>
      </c>
      <c r="D317" s="267">
        <v>3601.76</v>
      </c>
      <c r="E317" s="104">
        <v>5038.8599999999997</v>
      </c>
      <c r="F317" s="106" t="s">
        <v>30</v>
      </c>
      <c r="G317" s="104">
        <v>8640.6200000000008</v>
      </c>
      <c r="H317" s="105">
        <v>45398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2">
        <f t="shared" si="14"/>
        <v>3601.76</v>
      </c>
    </row>
    <row r="318" spans="1:14" ht="15.75" thickBot="1">
      <c r="A318" s="11" t="str">
        <f t="shared" si="16"/>
        <v>M988804 46</v>
      </c>
      <c r="B318" s="3" t="s">
        <v>128</v>
      </c>
      <c r="C318" s="226"/>
      <c r="D318" s="268"/>
      <c r="E318" s="104">
        <v>5038.8599999999997</v>
      </c>
      <c r="F318" s="106">
        <v>79.489999999999995</v>
      </c>
      <c r="G318" s="104">
        <v>8720.11</v>
      </c>
      <c r="H318" s="105">
        <v>45408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2">
        <f t="shared" si="14"/>
        <v>3601.76</v>
      </c>
    </row>
    <row r="319" spans="1:14" ht="15.75" thickBot="1">
      <c r="A319" s="11" t="str">
        <f t="shared" si="16"/>
        <v>M988804 47</v>
      </c>
      <c r="B319" s="3" t="s">
        <v>128</v>
      </c>
      <c r="C319" s="224">
        <v>47</v>
      </c>
      <c r="D319" s="267">
        <v>3601.76</v>
      </c>
      <c r="E319" s="104">
        <v>5143.3100000000004</v>
      </c>
      <c r="F319" s="106" t="s">
        <v>30</v>
      </c>
      <c r="G319" s="104">
        <v>8745.07</v>
      </c>
      <c r="H319" s="105">
        <v>45428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2">
        <f t="shared" si="14"/>
        <v>3601.76</v>
      </c>
    </row>
    <row r="320" spans="1:14" ht="15.75" thickBot="1">
      <c r="A320" s="11" t="str">
        <f t="shared" si="16"/>
        <v>M988804 47</v>
      </c>
      <c r="B320" s="3" t="s">
        <v>128</v>
      </c>
      <c r="C320" s="226"/>
      <c r="D320" s="268"/>
      <c r="E320" s="104">
        <v>5143.3100000000004</v>
      </c>
      <c r="F320" s="106">
        <v>80.45</v>
      </c>
      <c r="G320" s="104">
        <v>8825.52</v>
      </c>
      <c r="H320" s="105">
        <v>45438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2">
        <f t="shared" si="14"/>
        <v>3601.76</v>
      </c>
    </row>
    <row r="321" spans="1:14" ht="15.75" thickBot="1">
      <c r="A321" s="11" t="str">
        <f t="shared" si="16"/>
        <v>M988804 48</v>
      </c>
      <c r="B321" s="3" t="s">
        <v>128</v>
      </c>
      <c r="C321" s="224">
        <v>48</v>
      </c>
      <c r="D321" s="267">
        <v>3601.76</v>
      </c>
      <c r="E321" s="104">
        <v>5254.97</v>
      </c>
      <c r="F321" s="106" t="s">
        <v>30</v>
      </c>
      <c r="G321" s="104">
        <v>8856.73</v>
      </c>
      <c r="H321" s="105">
        <v>45459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2">
        <f t="shared" si="14"/>
        <v>3601.76</v>
      </c>
    </row>
    <row r="322" spans="1:14" ht="15.75" thickBot="1">
      <c r="A322" s="11" t="str">
        <f t="shared" si="16"/>
        <v>M988804 48</v>
      </c>
      <c r="B322" s="3" t="s">
        <v>128</v>
      </c>
      <c r="C322" s="226"/>
      <c r="D322" s="268"/>
      <c r="E322" s="104">
        <v>5254.97</v>
      </c>
      <c r="F322" s="106">
        <v>81.48</v>
      </c>
      <c r="G322" s="104">
        <v>8938.2099999999991</v>
      </c>
      <c r="H322" s="105">
        <v>45469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2">
        <f t="shared" si="14"/>
        <v>3601.76</v>
      </c>
    </row>
    <row r="323" spans="1:14" ht="15.75" thickBot="1">
      <c r="A323" s="11" t="str">
        <f t="shared" si="16"/>
        <v>M988804 49</v>
      </c>
      <c r="B323" s="3" t="s">
        <v>128</v>
      </c>
      <c r="C323" s="224">
        <v>49</v>
      </c>
      <c r="D323" s="267">
        <v>3601.76</v>
      </c>
      <c r="E323" s="104">
        <v>5359.42</v>
      </c>
      <c r="F323" s="106" t="s">
        <v>30</v>
      </c>
      <c r="G323" s="104">
        <v>8961.18</v>
      </c>
      <c r="H323" s="105">
        <v>45489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2">
        <f t="shared" si="14"/>
        <v>3601.76</v>
      </c>
    </row>
    <row r="324" spans="1:14" ht="15.75" thickBot="1">
      <c r="A324" s="11" t="str">
        <f t="shared" si="16"/>
        <v>M988804 49</v>
      </c>
      <c r="B324" s="3" t="s">
        <v>128</v>
      </c>
      <c r="C324" s="226"/>
      <c r="D324" s="268"/>
      <c r="E324" s="104">
        <v>5359.42</v>
      </c>
      <c r="F324" s="106">
        <v>82.44</v>
      </c>
      <c r="G324" s="104">
        <v>9043.6200000000008</v>
      </c>
      <c r="H324" s="105">
        <v>45499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2">
        <f t="shared" ref="N324:N387" si="17">IF(D324=0,D323,D324)</f>
        <v>3601.76</v>
      </c>
    </row>
    <row r="325" spans="1:14" ht="15.75" thickBot="1">
      <c r="A325" s="11" t="str">
        <f t="shared" si="16"/>
        <v>M988804 50</v>
      </c>
      <c r="B325" s="3" t="s">
        <v>128</v>
      </c>
      <c r="C325" s="224">
        <v>50</v>
      </c>
      <c r="D325" s="267">
        <v>3601.76</v>
      </c>
      <c r="E325" s="104">
        <v>5471.07</v>
      </c>
      <c r="F325" s="106" t="s">
        <v>30</v>
      </c>
      <c r="G325" s="104">
        <v>9072.83</v>
      </c>
      <c r="H325" s="105">
        <v>45520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2">
        <f t="shared" si="17"/>
        <v>3601.76</v>
      </c>
    </row>
    <row r="326" spans="1:14" ht="15.75" thickBot="1">
      <c r="A326" s="11" t="str">
        <f t="shared" si="16"/>
        <v>M988804 50</v>
      </c>
      <c r="B326" s="3" t="s">
        <v>128</v>
      </c>
      <c r="C326" s="226"/>
      <c r="D326" s="268"/>
      <c r="E326" s="104">
        <v>5471.07</v>
      </c>
      <c r="F326" s="106">
        <v>83.47</v>
      </c>
      <c r="G326" s="104">
        <v>9156.2999999999993</v>
      </c>
      <c r="H326" s="105">
        <v>45530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2">
        <f t="shared" si="17"/>
        <v>3601.76</v>
      </c>
    </row>
    <row r="327" spans="1:14" ht="15.75" thickBot="1">
      <c r="A327" s="11" t="str">
        <f t="shared" si="16"/>
        <v>M988804 61</v>
      </c>
      <c r="B327" s="3" t="s">
        <v>128</v>
      </c>
      <c r="C327" s="224">
        <v>61</v>
      </c>
      <c r="D327" s="267">
        <v>3601.76</v>
      </c>
      <c r="E327" s="104">
        <v>6656.05</v>
      </c>
      <c r="F327" s="106" t="s">
        <v>30</v>
      </c>
      <c r="G327" s="104">
        <v>10257.81</v>
      </c>
      <c r="H327" s="105">
        <v>45854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2">
        <f t="shared" si="17"/>
        <v>3601.76</v>
      </c>
    </row>
    <row r="328" spans="1:14" ht="15.75" thickBot="1">
      <c r="A328" s="11" t="str">
        <f t="shared" si="16"/>
        <v>M988804 61</v>
      </c>
      <c r="B328" s="3" t="s">
        <v>128</v>
      </c>
      <c r="C328" s="226"/>
      <c r="D328" s="268"/>
      <c r="E328" s="104">
        <v>6656.05</v>
      </c>
      <c r="F328" s="106">
        <v>94.37</v>
      </c>
      <c r="G328" s="104">
        <v>10352.18</v>
      </c>
      <c r="H328" s="105">
        <v>45864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2">
        <f t="shared" si="17"/>
        <v>3601.76</v>
      </c>
    </row>
    <row r="329" spans="1:14" ht="15.75" thickBot="1">
      <c r="A329" s="11" t="str">
        <f t="shared" si="16"/>
        <v>M988804 62</v>
      </c>
      <c r="B329" s="3" t="s">
        <v>128</v>
      </c>
      <c r="C329" s="224">
        <v>62</v>
      </c>
      <c r="D329" s="267">
        <v>3601.76</v>
      </c>
      <c r="E329" s="104">
        <v>6767.71</v>
      </c>
      <c r="F329" s="106" t="s">
        <v>30</v>
      </c>
      <c r="G329" s="104">
        <v>10369.469999999999</v>
      </c>
      <c r="H329" s="105">
        <v>45885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2">
        <f t="shared" si="17"/>
        <v>3601.76</v>
      </c>
    </row>
    <row r="330" spans="1:14" ht="15.75" thickBot="1">
      <c r="A330" s="11" t="str">
        <f t="shared" si="16"/>
        <v>M988804 62</v>
      </c>
      <c r="B330" s="3" t="s">
        <v>128</v>
      </c>
      <c r="C330" s="226"/>
      <c r="D330" s="268"/>
      <c r="E330" s="104">
        <v>6767.71</v>
      </c>
      <c r="F330" s="106">
        <v>95.4</v>
      </c>
      <c r="G330" s="104">
        <v>10464.870000000001</v>
      </c>
      <c r="H330" s="105">
        <v>45895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2">
        <f t="shared" si="17"/>
        <v>3601.76</v>
      </c>
    </row>
    <row r="331" spans="1:14" ht="15.75" thickBot="1">
      <c r="A331" s="11" t="str">
        <f t="shared" si="16"/>
        <v>M988804 63</v>
      </c>
      <c r="B331" s="3" t="s">
        <v>128</v>
      </c>
      <c r="C331" s="224">
        <v>63</v>
      </c>
      <c r="D331" s="267">
        <v>3601.76</v>
      </c>
      <c r="E331" s="104">
        <v>6875.76</v>
      </c>
      <c r="F331" s="106" t="s">
        <v>30</v>
      </c>
      <c r="G331" s="104">
        <v>10477.52</v>
      </c>
      <c r="H331" s="105">
        <v>45916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2">
        <f t="shared" si="17"/>
        <v>3601.76</v>
      </c>
    </row>
    <row r="332" spans="1:14" ht="15.75" thickBot="1">
      <c r="A332" s="11" t="str">
        <f t="shared" si="16"/>
        <v>M988804 63</v>
      </c>
      <c r="B332" s="3" t="s">
        <v>128</v>
      </c>
      <c r="C332" s="226"/>
      <c r="D332" s="268"/>
      <c r="E332" s="104">
        <v>6875.76</v>
      </c>
      <c r="F332" s="106">
        <v>96.39</v>
      </c>
      <c r="G332" s="104">
        <v>10573.91</v>
      </c>
      <c r="H332" s="105">
        <v>45926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2">
        <f t="shared" si="17"/>
        <v>3601.76</v>
      </c>
    </row>
    <row r="333" spans="1:14" ht="15.75" thickBot="1">
      <c r="A333" s="11" t="str">
        <f t="shared" si="16"/>
        <v>M988804 64</v>
      </c>
      <c r="B333" s="3" t="s">
        <v>128</v>
      </c>
      <c r="C333" s="224">
        <v>64</v>
      </c>
      <c r="D333" s="267">
        <v>3601.76</v>
      </c>
      <c r="E333" s="104">
        <v>6980.21</v>
      </c>
      <c r="F333" s="106" t="s">
        <v>30</v>
      </c>
      <c r="G333" s="104">
        <v>10581.97</v>
      </c>
      <c r="H333" s="105">
        <v>45946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2">
        <f t="shared" si="17"/>
        <v>3601.76</v>
      </c>
    </row>
    <row r="334" spans="1:14" ht="15.75" thickBot="1">
      <c r="A334" s="11" t="str">
        <f t="shared" si="16"/>
        <v>M988804 64</v>
      </c>
      <c r="B334" s="3" t="s">
        <v>128</v>
      </c>
      <c r="C334" s="226"/>
      <c r="D334" s="268"/>
      <c r="E334" s="104">
        <v>6980.21</v>
      </c>
      <c r="F334" s="106">
        <v>97.35</v>
      </c>
      <c r="G334" s="104">
        <v>10679.32</v>
      </c>
      <c r="H334" s="105">
        <v>45956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2">
        <f t="shared" si="17"/>
        <v>3601.76</v>
      </c>
    </row>
    <row r="335" spans="1:14" ht="15.75" thickBot="1">
      <c r="A335" s="11" t="str">
        <f t="shared" si="16"/>
        <v>M988804 65</v>
      </c>
      <c r="B335" s="3" t="s">
        <v>128</v>
      </c>
      <c r="C335" s="224">
        <v>65</v>
      </c>
      <c r="D335" s="267">
        <v>3601.76</v>
      </c>
      <c r="E335" s="104">
        <v>7091.87</v>
      </c>
      <c r="F335" s="106" t="s">
        <v>30</v>
      </c>
      <c r="G335" s="104">
        <v>10693.63</v>
      </c>
      <c r="H335" s="105">
        <v>45977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2">
        <f t="shared" si="17"/>
        <v>3601.76</v>
      </c>
    </row>
    <row r="336" spans="1:14" ht="15.75" thickBot="1">
      <c r="A336" s="11" t="str">
        <f t="shared" si="16"/>
        <v>M988804 65</v>
      </c>
      <c r="B336" s="3" t="s">
        <v>128</v>
      </c>
      <c r="C336" s="226"/>
      <c r="D336" s="268"/>
      <c r="E336" s="104">
        <v>7091.87</v>
      </c>
      <c r="F336" s="106">
        <v>98.38</v>
      </c>
      <c r="G336" s="104">
        <v>10792.01</v>
      </c>
      <c r="H336" s="105">
        <v>45987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2">
        <f t="shared" si="17"/>
        <v>3601.76</v>
      </c>
    </row>
    <row r="337" spans="1:14" ht="15.75" thickBot="1">
      <c r="A337" s="11" t="str">
        <f t="shared" si="16"/>
        <v>M988804 66</v>
      </c>
      <c r="B337" s="3" t="s">
        <v>128</v>
      </c>
      <c r="C337" s="224">
        <v>66</v>
      </c>
      <c r="D337" s="267">
        <v>3601.76</v>
      </c>
      <c r="E337" s="104">
        <v>7196.32</v>
      </c>
      <c r="F337" s="106" t="s">
        <v>30</v>
      </c>
      <c r="G337" s="104">
        <v>10798.08</v>
      </c>
      <c r="H337" s="105">
        <v>46007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2">
        <f t="shared" si="17"/>
        <v>3601.76</v>
      </c>
    </row>
    <row r="338" spans="1:14" ht="15.75" thickBot="1">
      <c r="A338" s="11" t="str">
        <f t="shared" si="16"/>
        <v>M988804 66</v>
      </c>
      <c r="B338" s="3" t="s">
        <v>128</v>
      </c>
      <c r="C338" s="226"/>
      <c r="D338" s="268"/>
      <c r="E338" s="104">
        <v>7196.32</v>
      </c>
      <c r="F338" s="106">
        <v>99.34</v>
      </c>
      <c r="G338" s="104">
        <v>10897.42</v>
      </c>
      <c r="H338" s="105">
        <v>46017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2">
        <f t="shared" si="17"/>
        <v>3601.76</v>
      </c>
    </row>
    <row r="339" spans="1:14" ht="15.75" thickBot="1">
      <c r="A339" s="11" t="str">
        <f t="shared" si="16"/>
        <v>M988804 67</v>
      </c>
      <c r="B339" s="3" t="s">
        <v>128</v>
      </c>
      <c r="C339" s="224">
        <v>67</v>
      </c>
      <c r="D339" s="267">
        <v>3601.76</v>
      </c>
      <c r="E339" s="104">
        <v>7307.97</v>
      </c>
      <c r="F339" s="106" t="s">
        <v>30</v>
      </c>
      <c r="G339" s="104">
        <v>10909.73</v>
      </c>
      <c r="H339" s="105">
        <v>46038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2">
        <f t="shared" si="17"/>
        <v>3601.76</v>
      </c>
    </row>
    <row r="340" spans="1:14" ht="15.75" thickBot="1">
      <c r="A340" s="11" t="str">
        <f t="shared" si="16"/>
        <v>M988804 67</v>
      </c>
      <c r="B340" s="3" t="s">
        <v>128</v>
      </c>
      <c r="C340" s="226"/>
      <c r="D340" s="268"/>
      <c r="E340" s="104">
        <v>7307.97</v>
      </c>
      <c r="F340" s="106">
        <v>100.37</v>
      </c>
      <c r="G340" s="104">
        <v>11010.1</v>
      </c>
      <c r="H340" s="105">
        <v>46048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2">
        <f t="shared" si="17"/>
        <v>3601.76</v>
      </c>
    </row>
    <row r="341" spans="1:14" ht="15.75" thickBot="1">
      <c r="A341" s="11" t="str">
        <f t="shared" si="16"/>
        <v>M988804 68</v>
      </c>
      <c r="B341" s="3" t="s">
        <v>128</v>
      </c>
      <c r="C341" s="224">
        <v>68</v>
      </c>
      <c r="D341" s="267">
        <v>3601.76</v>
      </c>
      <c r="E341" s="104">
        <v>7416.02</v>
      </c>
      <c r="F341" s="106" t="s">
        <v>30</v>
      </c>
      <c r="G341" s="104">
        <v>11017.78</v>
      </c>
      <c r="H341" s="105">
        <v>46069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2">
        <f t="shared" si="17"/>
        <v>3601.76</v>
      </c>
    </row>
    <row r="342" spans="1:14" ht="15.75" thickBot="1">
      <c r="A342" s="11" t="str">
        <f t="shared" si="16"/>
        <v>M988804 68</v>
      </c>
      <c r="B342" s="3" t="s">
        <v>128</v>
      </c>
      <c r="C342" s="226"/>
      <c r="D342" s="268"/>
      <c r="E342" s="104">
        <v>7416.02</v>
      </c>
      <c r="F342" s="106">
        <v>101.36</v>
      </c>
      <c r="G342" s="104">
        <v>11119.14</v>
      </c>
      <c r="H342" s="105">
        <v>46079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2">
        <f t="shared" si="17"/>
        <v>3601.76</v>
      </c>
    </row>
    <row r="343" spans="1:14" ht="15.75" thickBot="1">
      <c r="A343" s="11" t="str">
        <f t="shared" si="16"/>
        <v>M988804 69</v>
      </c>
      <c r="B343" s="3" t="s">
        <v>128</v>
      </c>
      <c r="C343" s="224">
        <v>69</v>
      </c>
      <c r="D343" s="267">
        <v>3601.76</v>
      </c>
      <c r="E343" s="104">
        <v>7513.27</v>
      </c>
      <c r="F343" s="106" t="s">
        <v>30</v>
      </c>
      <c r="G343" s="104">
        <v>11115.03</v>
      </c>
      <c r="H343" s="105">
        <v>46097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2">
        <f t="shared" si="17"/>
        <v>3601.76</v>
      </c>
    </row>
    <row r="344" spans="1:14" ht="15.75" thickBot="1">
      <c r="A344" s="11" t="str">
        <f t="shared" si="16"/>
        <v>M988804 69</v>
      </c>
      <c r="B344" s="3" t="s">
        <v>128</v>
      </c>
      <c r="C344" s="226"/>
      <c r="D344" s="268"/>
      <c r="E344" s="104">
        <v>7513.27</v>
      </c>
      <c r="F344" s="106">
        <v>102.26</v>
      </c>
      <c r="G344" s="104">
        <v>11217.29</v>
      </c>
      <c r="H344" s="105">
        <v>46107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2">
        <f t="shared" si="17"/>
        <v>3601.76</v>
      </c>
    </row>
    <row r="345" spans="1:14" ht="15.75" thickBot="1">
      <c r="A345" s="11" t="str">
        <f t="shared" si="16"/>
        <v>M988804 70</v>
      </c>
      <c r="B345" s="3" t="s">
        <v>128</v>
      </c>
      <c r="C345" s="224">
        <v>70</v>
      </c>
      <c r="D345" s="267">
        <v>3601.76</v>
      </c>
      <c r="E345" s="104">
        <v>7632.13</v>
      </c>
      <c r="F345" s="106" t="s">
        <v>30</v>
      </c>
      <c r="G345" s="104">
        <v>11233.89</v>
      </c>
      <c r="H345" s="105">
        <v>46128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2">
        <f t="shared" si="17"/>
        <v>3601.76</v>
      </c>
    </row>
    <row r="346" spans="1:14" ht="15.75" thickBot="1">
      <c r="A346" s="11" t="str">
        <f t="shared" si="16"/>
        <v>M988804 70</v>
      </c>
      <c r="B346" s="3" t="s">
        <v>128</v>
      </c>
      <c r="C346" s="226"/>
      <c r="D346" s="268"/>
      <c r="E346" s="104">
        <v>7632.13</v>
      </c>
      <c r="F346" s="106">
        <v>103.35</v>
      </c>
      <c r="G346" s="104">
        <v>11337.24</v>
      </c>
      <c r="H346" s="105">
        <v>46138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2">
        <f t="shared" si="17"/>
        <v>3601.76</v>
      </c>
    </row>
    <row r="347" spans="1:14" ht="15.75" thickBot="1">
      <c r="A347" s="11" t="str">
        <f t="shared" si="16"/>
        <v>M988804 71</v>
      </c>
      <c r="B347" s="3" t="s">
        <v>128</v>
      </c>
      <c r="C347" s="224">
        <v>71</v>
      </c>
      <c r="D347" s="267">
        <v>3601.76</v>
      </c>
      <c r="E347" s="104">
        <v>7736.58</v>
      </c>
      <c r="F347" s="106" t="s">
        <v>30</v>
      </c>
      <c r="G347" s="104">
        <v>11338.34</v>
      </c>
      <c r="H347" s="105">
        <v>46158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2">
        <f t="shared" si="17"/>
        <v>3601.76</v>
      </c>
    </row>
    <row r="348" spans="1:14" ht="15.75" thickBot="1">
      <c r="A348" s="11" t="str">
        <f t="shared" si="16"/>
        <v>M988804 71</v>
      </c>
      <c r="B348" s="3" t="s">
        <v>128</v>
      </c>
      <c r="C348" s="226"/>
      <c r="D348" s="268"/>
      <c r="E348" s="104">
        <v>7736.58</v>
      </c>
      <c r="F348" s="106">
        <v>104.31</v>
      </c>
      <c r="G348" s="104">
        <v>11442.65</v>
      </c>
      <c r="H348" s="105">
        <v>46168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2">
        <f t="shared" si="17"/>
        <v>3601.76</v>
      </c>
    </row>
    <row r="349" spans="1:14" ht="15.75" thickBot="1">
      <c r="A349" s="11" t="str">
        <f t="shared" si="16"/>
        <v>M988804 72</v>
      </c>
      <c r="B349" s="3" t="s">
        <v>128</v>
      </c>
      <c r="C349" s="224">
        <v>72</v>
      </c>
      <c r="D349" s="267">
        <v>3601.76</v>
      </c>
      <c r="E349" s="104">
        <v>7848.24</v>
      </c>
      <c r="F349" s="106" t="s">
        <v>30</v>
      </c>
      <c r="G349" s="104">
        <v>11450</v>
      </c>
      <c r="H349" s="105">
        <v>46189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2">
        <f t="shared" si="17"/>
        <v>3601.76</v>
      </c>
    </row>
    <row r="350" spans="1:14" ht="15.75" thickBot="1">
      <c r="A350" s="11" t="str">
        <f t="shared" si="16"/>
        <v>M988804 72</v>
      </c>
      <c r="B350" s="3" t="s">
        <v>128</v>
      </c>
      <c r="C350" s="226"/>
      <c r="D350" s="268"/>
      <c r="E350" s="104">
        <v>7848.24</v>
      </c>
      <c r="F350" s="106">
        <v>105.34</v>
      </c>
      <c r="G350" s="104">
        <v>11555.34</v>
      </c>
      <c r="H350" s="105">
        <v>46199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2">
        <f t="shared" si="17"/>
        <v>3601.76</v>
      </c>
    </row>
    <row r="351" spans="1:14" ht="15.75" thickBot="1">
      <c r="A351" s="11" t="str">
        <f t="shared" si="16"/>
        <v>M988804 73</v>
      </c>
      <c r="B351" s="3" t="s">
        <v>128</v>
      </c>
      <c r="C351" s="224">
        <v>73</v>
      </c>
      <c r="D351" s="267">
        <v>3601.76</v>
      </c>
      <c r="E351" s="104">
        <v>7952.69</v>
      </c>
      <c r="F351" s="106" t="s">
        <v>30</v>
      </c>
      <c r="G351" s="104">
        <v>11554.45</v>
      </c>
      <c r="H351" s="105">
        <v>46219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2">
        <f t="shared" si="17"/>
        <v>3601.76</v>
      </c>
    </row>
    <row r="352" spans="1:14" ht="15.75" thickBot="1">
      <c r="A352" s="11" t="str">
        <f t="shared" si="16"/>
        <v>M988804 73</v>
      </c>
      <c r="B352" s="3" t="s">
        <v>128</v>
      </c>
      <c r="C352" s="226"/>
      <c r="D352" s="268"/>
      <c r="E352" s="104">
        <v>7952.69</v>
      </c>
      <c r="F352" s="106">
        <v>106.3</v>
      </c>
      <c r="G352" s="104">
        <v>11660.75</v>
      </c>
      <c r="H352" s="105">
        <v>46229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2">
        <f t="shared" si="17"/>
        <v>3601.76</v>
      </c>
    </row>
    <row r="353" spans="1:14" ht="15.75" thickBot="1">
      <c r="A353" s="11" t="str">
        <f t="shared" si="16"/>
        <v>M988804 74</v>
      </c>
      <c r="B353" s="3" t="s">
        <v>128</v>
      </c>
      <c r="C353" s="224">
        <v>74</v>
      </c>
      <c r="D353" s="267">
        <v>3601.76</v>
      </c>
      <c r="E353" s="104">
        <v>8064.34</v>
      </c>
      <c r="F353" s="106" t="s">
        <v>30</v>
      </c>
      <c r="G353" s="104">
        <v>11666.1</v>
      </c>
      <c r="H353" s="105">
        <v>46250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2">
        <f t="shared" si="17"/>
        <v>3601.76</v>
      </c>
    </row>
    <row r="354" spans="1:14" ht="15.75" thickBot="1">
      <c r="A354" s="11" t="str">
        <f t="shared" si="16"/>
        <v>M988804 74</v>
      </c>
      <c r="B354" s="3" t="s">
        <v>128</v>
      </c>
      <c r="C354" s="226"/>
      <c r="D354" s="268"/>
      <c r="E354" s="104">
        <v>8064.34</v>
      </c>
      <c r="F354" s="106">
        <v>107.33</v>
      </c>
      <c r="G354" s="104">
        <v>11773.43</v>
      </c>
      <c r="H354" s="105">
        <v>46260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2">
        <f t="shared" si="17"/>
        <v>3601.76</v>
      </c>
    </row>
    <row r="355" spans="1:14" ht="15.75" thickBot="1">
      <c r="A355" s="11" t="str">
        <f t="shared" si="16"/>
        <v>M988804 75</v>
      </c>
      <c r="B355" s="3" t="s">
        <v>128</v>
      </c>
      <c r="C355" s="224">
        <v>75</v>
      </c>
      <c r="D355" s="267">
        <v>3601.76</v>
      </c>
      <c r="E355" s="104">
        <v>8172.39</v>
      </c>
      <c r="F355" s="106" t="s">
        <v>30</v>
      </c>
      <c r="G355" s="104">
        <v>11774.15</v>
      </c>
      <c r="H355" s="105">
        <v>46281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2">
        <f t="shared" si="17"/>
        <v>3601.76</v>
      </c>
    </row>
    <row r="356" spans="1:14" ht="15.75" thickBot="1">
      <c r="A356" s="11" t="str">
        <f t="shared" si="16"/>
        <v>M988804 75</v>
      </c>
      <c r="B356" s="3" t="s">
        <v>128</v>
      </c>
      <c r="C356" s="226"/>
      <c r="D356" s="268"/>
      <c r="E356" s="104">
        <v>8172.39</v>
      </c>
      <c r="F356" s="106">
        <v>108.32</v>
      </c>
      <c r="G356" s="104">
        <v>11882.47</v>
      </c>
      <c r="H356" s="105">
        <v>46291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2">
        <f t="shared" si="17"/>
        <v>3601.76</v>
      </c>
    </row>
    <row r="357" spans="1:14" ht="15.75" thickBot="1">
      <c r="A357" s="11" t="str">
        <f t="shared" si="16"/>
        <v>M988804 76</v>
      </c>
      <c r="B357" s="3" t="s">
        <v>128</v>
      </c>
      <c r="C357" s="224">
        <v>76</v>
      </c>
      <c r="D357" s="267">
        <v>3601.76</v>
      </c>
      <c r="E357" s="104">
        <v>8276.84</v>
      </c>
      <c r="F357" s="106" t="s">
        <v>30</v>
      </c>
      <c r="G357" s="104">
        <v>11878.6</v>
      </c>
      <c r="H357" s="105">
        <v>46311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2">
        <f t="shared" si="17"/>
        <v>3601.76</v>
      </c>
    </row>
    <row r="358" spans="1:14" ht="15.75" thickBot="1">
      <c r="A358" s="11" t="str">
        <f t="shared" si="16"/>
        <v>M988804 76</v>
      </c>
      <c r="B358" s="3" t="s">
        <v>128</v>
      </c>
      <c r="C358" s="226"/>
      <c r="D358" s="268"/>
      <c r="E358" s="104">
        <v>8276.84</v>
      </c>
      <c r="F358" s="106">
        <v>109.28</v>
      </c>
      <c r="G358" s="104">
        <v>11987.88</v>
      </c>
      <c r="H358" s="105">
        <v>46321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2">
        <f t="shared" si="17"/>
        <v>3601.76</v>
      </c>
    </row>
    <row r="359" spans="1:14" ht="15.75" thickBot="1">
      <c r="A359" s="11" t="str">
        <f t="shared" si="16"/>
        <v>M988804 77</v>
      </c>
      <c r="B359" s="3" t="s">
        <v>128</v>
      </c>
      <c r="C359" s="224">
        <v>77</v>
      </c>
      <c r="D359" s="267">
        <v>3601.76</v>
      </c>
      <c r="E359" s="104">
        <v>8388.5</v>
      </c>
      <c r="F359" s="106" t="s">
        <v>30</v>
      </c>
      <c r="G359" s="104">
        <v>11990.26</v>
      </c>
      <c r="H359" s="105">
        <v>46342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2">
        <f t="shared" si="17"/>
        <v>3601.76</v>
      </c>
    </row>
    <row r="360" spans="1:14" ht="15.75" thickBot="1">
      <c r="A360" s="11" t="str">
        <f t="shared" si="16"/>
        <v>M988804 77</v>
      </c>
      <c r="B360" s="3" t="s">
        <v>128</v>
      </c>
      <c r="C360" s="226"/>
      <c r="D360" s="268"/>
      <c r="E360" s="104">
        <v>8388.5</v>
      </c>
      <c r="F360" s="106">
        <v>110.31</v>
      </c>
      <c r="G360" s="104">
        <v>12100.57</v>
      </c>
      <c r="H360" s="105">
        <v>46352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2">
        <f t="shared" si="17"/>
        <v>3601.76</v>
      </c>
    </row>
    <row r="361" spans="1:14" ht="15.75" thickBot="1">
      <c r="A361" s="11" t="str">
        <f t="shared" si="16"/>
        <v>M988804 78</v>
      </c>
      <c r="B361" s="3" t="s">
        <v>128</v>
      </c>
      <c r="C361" s="224">
        <v>78</v>
      </c>
      <c r="D361" s="267">
        <v>3601.76</v>
      </c>
      <c r="E361" s="104">
        <v>8492.9500000000007</v>
      </c>
      <c r="F361" s="106" t="s">
        <v>30</v>
      </c>
      <c r="G361" s="104">
        <v>12094.71</v>
      </c>
      <c r="H361" s="105">
        <v>46372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2">
        <f t="shared" si="17"/>
        <v>3601.76</v>
      </c>
    </row>
    <row r="362" spans="1:14" ht="15.75" thickBot="1">
      <c r="A362" s="11" t="str">
        <f t="shared" ref="A362:A425" si="19">B362&amp;" "&amp;IF(C362="",C361,C362)</f>
        <v>M988804 78</v>
      </c>
      <c r="B362" s="3" t="s">
        <v>128</v>
      </c>
      <c r="C362" s="226"/>
      <c r="D362" s="268"/>
      <c r="E362" s="104">
        <v>8492.9500000000007</v>
      </c>
      <c r="F362" s="106">
        <v>111.27</v>
      </c>
      <c r="G362" s="104">
        <v>12205.98</v>
      </c>
      <c r="H362" s="105">
        <v>46382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2">
        <f t="shared" si="17"/>
        <v>3601.76</v>
      </c>
    </row>
    <row r="363" spans="1:14" ht="15.75" thickBot="1">
      <c r="A363" s="11" t="str">
        <f t="shared" si="19"/>
        <v>M988804 79</v>
      </c>
      <c r="B363" s="3" t="s">
        <v>128</v>
      </c>
      <c r="C363" s="224">
        <v>79</v>
      </c>
      <c r="D363" s="267">
        <v>3601.76</v>
      </c>
      <c r="E363" s="104">
        <v>8604.6</v>
      </c>
      <c r="F363" s="106" t="s">
        <v>30</v>
      </c>
      <c r="G363" s="104">
        <v>12206.36</v>
      </c>
      <c r="H363" s="105">
        <v>46403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2">
        <f t="shared" si="17"/>
        <v>3601.76</v>
      </c>
    </row>
    <row r="364" spans="1:14" ht="15.75" thickBot="1">
      <c r="A364" s="11" t="str">
        <f t="shared" si="19"/>
        <v>M988804 79</v>
      </c>
      <c r="B364" s="3" t="s">
        <v>128</v>
      </c>
      <c r="C364" s="226"/>
      <c r="D364" s="268"/>
      <c r="E364" s="104">
        <v>8604.6</v>
      </c>
      <c r="F364" s="106">
        <v>112.3</v>
      </c>
      <c r="G364" s="104">
        <v>12318.66</v>
      </c>
      <c r="H364" s="105">
        <v>46413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2">
        <f t="shared" si="17"/>
        <v>3601.76</v>
      </c>
    </row>
    <row r="365" spans="1:14" ht="15.75" thickBot="1">
      <c r="A365" s="11" t="str">
        <f t="shared" si="19"/>
        <v>M988804 80</v>
      </c>
      <c r="B365" s="3" t="s">
        <v>128</v>
      </c>
      <c r="C365" s="224">
        <v>80</v>
      </c>
      <c r="D365" s="267">
        <v>3601.76</v>
      </c>
      <c r="E365" s="104">
        <v>8712.66</v>
      </c>
      <c r="F365" s="106" t="s">
        <v>30</v>
      </c>
      <c r="G365" s="104">
        <v>12314.42</v>
      </c>
      <c r="H365" s="105">
        <v>46434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2">
        <f t="shared" si="17"/>
        <v>3601.76</v>
      </c>
    </row>
    <row r="366" spans="1:14" ht="15.75" thickBot="1">
      <c r="A366" s="11" t="str">
        <f t="shared" si="19"/>
        <v>M988804 80</v>
      </c>
      <c r="B366" s="3" t="s">
        <v>128</v>
      </c>
      <c r="C366" s="226"/>
      <c r="D366" s="268"/>
      <c r="E366" s="104">
        <v>8712.66</v>
      </c>
      <c r="F366" s="106">
        <v>113.29</v>
      </c>
      <c r="G366" s="104">
        <v>12427.71</v>
      </c>
      <c r="H366" s="105">
        <v>46444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2">
        <f t="shared" si="17"/>
        <v>3601.76</v>
      </c>
    </row>
    <row r="367" spans="1:14" ht="15.75" thickBot="1">
      <c r="A367" s="11" t="str">
        <f t="shared" si="19"/>
        <v>M988804 81</v>
      </c>
      <c r="B367" s="3" t="s">
        <v>128</v>
      </c>
      <c r="C367" s="224">
        <v>81</v>
      </c>
      <c r="D367" s="267">
        <v>3601.76</v>
      </c>
      <c r="E367" s="104">
        <v>8809.9</v>
      </c>
      <c r="F367" s="106" t="s">
        <v>30</v>
      </c>
      <c r="G367" s="104">
        <v>12411.66</v>
      </c>
      <c r="H367" s="105">
        <v>46462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2">
        <f t="shared" si="17"/>
        <v>3601.76</v>
      </c>
    </row>
    <row r="368" spans="1:14" ht="15.75" thickBot="1">
      <c r="A368" s="11" t="str">
        <f t="shared" si="19"/>
        <v>M988804 81</v>
      </c>
      <c r="B368" s="3" t="s">
        <v>128</v>
      </c>
      <c r="C368" s="226"/>
      <c r="D368" s="268"/>
      <c r="E368" s="104">
        <v>8809.9</v>
      </c>
      <c r="F368" s="106">
        <v>114.19</v>
      </c>
      <c r="G368" s="104">
        <v>12525.85</v>
      </c>
      <c r="H368" s="105">
        <v>46472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2">
        <f t="shared" si="17"/>
        <v>3601.76</v>
      </c>
    </row>
    <row r="369" spans="1:14" ht="15.75" thickBot="1">
      <c r="A369" s="11" t="str">
        <f t="shared" si="19"/>
        <v>M988804 82</v>
      </c>
      <c r="B369" s="3" t="s">
        <v>128</v>
      </c>
      <c r="C369" s="224">
        <v>82</v>
      </c>
      <c r="D369" s="267">
        <v>3601.76</v>
      </c>
      <c r="E369" s="104">
        <v>8928.76</v>
      </c>
      <c r="F369" s="106" t="s">
        <v>30</v>
      </c>
      <c r="G369" s="104">
        <v>12530.52</v>
      </c>
      <c r="H369" s="105">
        <v>46493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2">
        <f t="shared" si="17"/>
        <v>3601.76</v>
      </c>
    </row>
    <row r="370" spans="1:14" ht="15.75" thickBot="1">
      <c r="A370" s="11" t="str">
        <f t="shared" si="19"/>
        <v>M988804 82</v>
      </c>
      <c r="B370" s="3" t="s">
        <v>128</v>
      </c>
      <c r="C370" s="226"/>
      <c r="D370" s="268"/>
      <c r="E370" s="104">
        <v>8928.76</v>
      </c>
      <c r="F370" s="106">
        <v>115.28</v>
      </c>
      <c r="G370" s="104">
        <v>12645.8</v>
      </c>
      <c r="H370" s="105">
        <v>46503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2">
        <f t="shared" si="17"/>
        <v>3601.76</v>
      </c>
    </row>
    <row r="371" spans="1:14" ht="15.75" thickBot="1">
      <c r="A371" s="11" t="str">
        <f t="shared" si="19"/>
        <v>M988804 83</v>
      </c>
      <c r="B371" s="3" t="s">
        <v>128</v>
      </c>
      <c r="C371" s="224">
        <v>83</v>
      </c>
      <c r="D371" s="267">
        <v>3601.76</v>
      </c>
      <c r="E371" s="104">
        <v>9033.2099999999991</v>
      </c>
      <c r="F371" s="106" t="s">
        <v>30</v>
      </c>
      <c r="G371" s="104">
        <v>12634.97</v>
      </c>
      <c r="H371" s="105">
        <v>46523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2">
        <f t="shared" si="17"/>
        <v>3601.76</v>
      </c>
    </row>
    <row r="372" spans="1:14" ht="15.75" thickBot="1">
      <c r="A372" s="11" t="str">
        <f t="shared" si="19"/>
        <v>M988804 83</v>
      </c>
      <c r="B372" s="3" t="s">
        <v>128</v>
      </c>
      <c r="C372" s="226"/>
      <c r="D372" s="268"/>
      <c r="E372" s="104">
        <v>9033.2099999999991</v>
      </c>
      <c r="F372" s="106">
        <v>116.24</v>
      </c>
      <c r="G372" s="104">
        <v>12751.21</v>
      </c>
      <c r="H372" s="105">
        <v>46533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2">
        <f t="shared" si="17"/>
        <v>3601.76</v>
      </c>
    </row>
    <row r="373" spans="1:14" ht="15.75" thickBot="1">
      <c r="A373" s="11" t="str">
        <f t="shared" si="19"/>
        <v>M988804 84</v>
      </c>
      <c r="B373" s="3" t="s">
        <v>128</v>
      </c>
      <c r="C373" s="224">
        <v>84</v>
      </c>
      <c r="D373" s="267">
        <v>3601.76</v>
      </c>
      <c r="E373" s="104">
        <v>9144.8700000000008</v>
      </c>
      <c r="F373" s="106" t="s">
        <v>30</v>
      </c>
      <c r="G373" s="104">
        <v>12746.63</v>
      </c>
      <c r="H373" s="105">
        <v>46554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2">
        <f t="shared" si="17"/>
        <v>3601.76</v>
      </c>
    </row>
    <row r="374" spans="1:14" ht="15.75" thickBot="1">
      <c r="A374" s="11" t="str">
        <f t="shared" si="19"/>
        <v>M988804 84</v>
      </c>
      <c r="B374" s="3" t="s">
        <v>128</v>
      </c>
      <c r="C374" s="226"/>
      <c r="D374" s="268"/>
      <c r="E374" s="104">
        <v>9144.8700000000008</v>
      </c>
      <c r="F374" s="106">
        <v>117.27</v>
      </c>
      <c r="G374" s="104">
        <v>12863.9</v>
      </c>
      <c r="H374" s="105">
        <v>46564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2">
        <f t="shared" si="17"/>
        <v>3601.76</v>
      </c>
    </row>
    <row r="375" spans="1:14" ht="15.75" thickBot="1">
      <c r="A375" s="11" t="str">
        <f t="shared" si="19"/>
        <v>M988804 85</v>
      </c>
      <c r="B375" s="3" t="s">
        <v>128</v>
      </c>
      <c r="C375" s="224">
        <v>85</v>
      </c>
      <c r="D375" s="267">
        <v>3601.76</v>
      </c>
      <c r="E375" s="104">
        <v>9249.32</v>
      </c>
      <c r="F375" s="106" t="s">
        <v>30</v>
      </c>
      <c r="G375" s="104">
        <v>12851.08</v>
      </c>
      <c r="H375" s="105">
        <v>46584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2">
        <f t="shared" si="17"/>
        <v>3601.76</v>
      </c>
    </row>
    <row r="376" spans="1:14" ht="15.75" thickBot="1">
      <c r="A376" s="11" t="str">
        <f t="shared" si="19"/>
        <v>M988804 85</v>
      </c>
      <c r="B376" s="3" t="s">
        <v>128</v>
      </c>
      <c r="C376" s="226"/>
      <c r="D376" s="268"/>
      <c r="E376" s="104">
        <v>9249.32</v>
      </c>
      <c r="F376" s="106">
        <v>118.23</v>
      </c>
      <c r="G376" s="104">
        <v>12969.31</v>
      </c>
      <c r="H376" s="105">
        <v>46594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2">
        <f t="shared" si="17"/>
        <v>3601.76</v>
      </c>
    </row>
    <row r="377" spans="1:14" ht="15.75" thickBot="1">
      <c r="A377" s="11" t="str">
        <f t="shared" si="19"/>
        <v>M988804 86</v>
      </c>
      <c r="B377" s="3" t="s">
        <v>128</v>
      </c>
      <c r="C377" s="224">
        <v>86</v>
      </c>
      <c r="D377" s="267">
        <v>3601.76</v>
      </c>
      <c r="E377" s="104">
        <v>9360.9699999999993</v>
      </c>
      <c r="F377" s="106" t="s">
        <v>30</v>
      </c>
      <c r="G377" s="104">
        <v>12962.73</v>
      </c>
      <c r="H377" s="105">
        <v>46615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2">
        <f t="shared" si="17"/>
        <v>3601.76</v>
      </c>
    </row>
    <row r="378" spans="1:14" ht="15.75" thickBot="1">
      <c r="A378" s="11" t="str">
        <f t="shared" si="19"/>
        <v>M988804 86</v>
      </c>
      <c r="B378" s="3" t="s">
        <v>128</v>
      </c>
      <c r="C378" s="226"/>
      <c r="D378" s="268"/>
      <c r="E378" s="104">
        <v>9360.9699999999993</v>
      </c>
      <c r="F378" s="106">
        <v>119.26</v>
      </c>
      <c r="G378" s="104">
        <v>13081.99</v>
      </c>
      <c r="H378" s="105">
        <v>46625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2">
        <f t="shared" si="17"/>
        <v>3601.76</v>
      </c>
    </row>
    <row r="379" spans="1:14" ht="15.75" thickBot="1">
      <c r="A379" s="11" t="str">
        <f t="shared" si="19"/>
        <v>M988804 87</v>
      </c>
      <c r="B379" s="3" t="s">
        <v>128</v>
      </c>
      <c r="C379" s="224">
        <v>87</v>
      </c>
      <c r="D379" s="267">
        <v>3601.76</v>
      </c>
      <c r="E379" s="104">
        <v>9469.0300000000007</v>
      </c>
      <c r="F379" s="106" t="s">
        <v>30</v>
      </c>
      <c r="G379" s="104">
        <v>13070.79</v>
      </c>
      <c r="H379" s="105">
        <v>46646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2">
        <f t="shared" si="17"/>
        <v>3601.76</v>
      </c>
    </row>
    <row r="380" spans="1:14" ht="15.75" thickBot="1">
      <c r="A380" s="11" t="str">
        <f t="shared" si="19"/>
        <v>M988804 87</v>
      </c>
      <c r="B380" s="3" t="s">
        <v>128</v>
      </c>
      <c r="C380" s="226"/>
      <c r="D380" s="268"/>
      <c r="E380" s="104">
        <v>9469.0300000000007</v>
      </c>
      <c r="F380" s="106">
        <v>120.25</v>
      </c>
      <c r="G380" s="104">
        <v>13191.04</v>
      </c>
      <c r="H380" s="105">
        <v>46656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2">
        <f t="shared" si="17"/>
        <v>3601.76</v>
      </c>
    </row>
    <row r="381" spans="1:14" ht="15.75" thickBot="1">
      <c r="A381" s="11" t="str">
        <f t="shared" si="19"/>
        <v>M988804 88</v>
      </c>
      <c r="B381" s="3" t="s">
        <v>128</v>
      </c>
      <c r="C381" s="224">
        <v>88</v>
      </c>
      <c r="D381" s="267">
        <v>3601.76</v>
      </c>
      <c r="E381" s="104">
        <v>9573.48</v>
      </c>
      <c r="F381" s="106" t="s">
        <v>30</v>
      </c>
      <c r="G381" s="104">
        <v>13175.24</v>
      </c>
      <c r="H381" s="105">
        <v>46676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2">
        <f t="shared" si="17"/>
        <v>3601.76</v>
      </c>
    </row>
    <row r="382" spans="1:14" ht="15.75" thickBot="1">
      <c r="A382" s="11" t="str">
        <f t="shared" si="19"/>
        <v>M988804 88</v>
      </c>
      <c r="B382" s="3" t="s">
        <v>128</v>
      </c>
      <c r="C382" s="226"/>
      <c r="D382" s="268"/>
      <c r="E382" s="104">
        <v>9573.48</v>
      </c>
      <c r="F382" s="106">
        <v>121.21</v>
      </c>
      <c r="G382" s="104">
        <v>13296.45</v>
      </c>
      <c r="H382" s="105">
        <v>46686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2">
        <f t="shared" si="17"/>
        <v>3601.76</v>
      </c>
    </row>
    <row r="383" spans="1:14" ht="15.75" thickBot="1">
      <c r="A383" s="11" t="str">
        <f t="shared" si="19"/>
        <v>M988804 89</v>
      </c>
      <c r="B383" s="3" t="s">
        <v>128</v>
      </c>
      <c r="C383" s="224">
        <v>89</v>
      </c>
      <c r="D383" s="267">
        <v>3601.76</v>
      </c>
      <c r="E383" s="104">
        <v>9685.1299999999992</v>
      </c>
      <c r="F383" s="106" t="s">
        <v>30</v>
      </c>
      <c r="G383" s="104">
        <v>13286.89</v>
      </c>
      <c r="H383" s="105">
        <v>46707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2">
        <f t="shared" si="17"/>
        <v>3601.76</v>
      </c>
    </row>
    <row r="384" spans="1:14" ht="15.75" thickBot="1">
      <c r="A384" s="11" t="str">
        <f t="shared" si="19"/>
        <v>M988804 89</v>
      </c>
      <c r="B384" s="3" t="s">
        <v>128</v>
      </c>
      <c r="C384" s="226"/>
      <c r="D384" s="268"/>
      <c r="E384" s="104">
        <v>9685.1299999999992</v>
      </c>
      <c r="F384" s="106">
        <v>122.24</v>
      </c>
      <c r="G384" s="104">
        <v>13409.13</v>
      </c>
      <c r="H384" s="105">
        <v>46717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2">
        <f t="shared" si="17"/>
        <v>3601.76</v>
      </c>
    </row>
    <row r="385" spans="1:14" ht="15.75" thickBot="1">
      <c r="A385" s="11" t="str">
        <f t="shared" si="19"/>
        <v>M988804 90</v>
      </c>
      <c r="B385" s="3" t="s">
        <v>128</v>
      </c>
      <c r="C385" s="224">
        <v>90</v>
      </c>
      <c r="D385" s="267">
        <v>3601.76</v>
      </c>
      <c r="E385" s="104">
        <v>9789.58</v>
      </c>
      <c r="F385" s="106" t="s">
        <v>30</v>
      </c>
      <c r="G385" s="104">
        <v>13391.34</v>
      </c>
      <c r="H385" s="105">
        <v>46737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2">
        <f t="shared" si="17"/>
        <v>3601.76</v>
      </c>
    </row>
    <row r="386" spans="1:14" ht="15.75" thickBot="1">
      <c r="A386" s="11" t="str">
        <f t="shared" si="19"/>
        <v>M988804 90</v>
      </c>
      <c r="B386" s="3" t="s">
        <v>128</v>
      </c>
      <c r="C386" s="226"/>
      <c r="D386" s="268"/>
      <c r="E386" s="104">
        <v>9789.58</v>
      </c>
      <c r="F386" s="106">
        <v>123.2</v>
      </c>
      <c r="G386" s="104">
        <v>13514.54</v>
      </c>
      <c r="H386" s="105">
        <v>46747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2">
        <f t="shared" si="17"/>
        <v>3601.76</v>
      </c>
    </row>
    <row r="387" spans="1:14" ht="15.75" thickBot="1">
      <c r="A387" s="11" t="str">
        <f t="shared" si="19"/>
        <v>M988804 91</v>
      </c>
      <c r="B387" s="3" t="s">
        <v>128</v>
      </c>
      <c r="C387" s="224">
        <v>91</v>
      </c>
      <c r="D387" s="267">
        <v>3601.76</v>
      </c>
      <c r="E387" s="104">
        <v>9901.24</v>
      </c>
      <c r="F387" s="106" t="s">
        <v>30</v>
      </c>
      <c r="G387" s="104">
        <v>13503</v>
      </c>
      <c r="H387" s="105">
        <v>46768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2">
        <f t="shared" si="17"/>
        <v>3601.76</v>
      </c>
    </row>
    <row r="388" spans="1:14" ht="15.75" thickBot="1">
      <c r="A388" s="11" t="str">
        <f t="shared" si="19"/>
        <v>M988804 91</v>
      </c>
      <c r="B388" s="3" t="s">
        <v>128</v>
      </c>
      <c r="C388" s="226"/>
      <c r="D388" s="268"/>
      <c r="E388" s="104">
        <v>9901.24</v>
      </c>
      <c r="F388" s="106">
        <v>124.23</v>
      </c>
      <c r="G388" s="104">
        <v>13627.23</v>
      </c>
      <c r="H388" s="105">
        <v>46778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2">
        <f t="shared" ref="N388:N451" si="20">IF(D388=0,D387,D388)</f>
        <v>3601.76</v>
      </c>
    </row>
    <row r="389" spans="1:14" ht="15.75" thickBot="1">
      <c r="A389" s="11" t="str">
        <f t="shared" si="19"/>
        <v>M988804 92</v>
      </c>
      <c r="B389" s="3" t="s">
        <v>128</v>
      </c>
      <c r="C389" s="224">
        <v>92</v>
      </c>
      <c r="D389" s="267">
        <v>3601.76</v>
      </c>
      <c r="E389" s="104">
        <v>10009.290000000001</v>
      </c>
      <c r="F389" s="106" t="s">
        <v>30</v>
      </c>
      <c r="G389" s="104">
        <v>13611.05</v>
      </c>
      <c r="H389" s="105">
        <v>46799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2">
        <f t="shared" si="20"/>
        <v>3601.76</v>
      </c>
    </row>
    <row r="390" spans="1:14" ht="15.75" thickBot="1">
      <c r="A390" s="11" t="str">
        <f t="shared" si="19"/>
        <v>M988804 92</v>
      </c>
      <c r="B390" s="3" t="s">
        <v>128</v>
      </c>
      <c r="C390" s="226"/>
      <c r="D390" s="268"/>
      <c r="E390" s="104">
        <v>10009.290000000001</v>
      </c>
      <c r="F390" s="106">
        <v>125.22</v>
      </c>
      <c r="G390" s="104">
        <v>13736.27</v>
      </c>
      <c r="H390" s="105">
        <v>46809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2">
        <f t="shared" si="20"/>
        <v>3601.76</v>
      </c>
    </row>
    <row r="391" spans="1:14" ht="15.75" thickBot="1">
      <c r="A391" s="11" t="str">
        <f t="shared" si="19"/>
        <v>M988804 93</v>
      </c>
      <c r="B391" s="3" t="s">
        <v>128</v>
      </c>
      <c r="C391" s="224">
        <v>93</v>
      </c>
      <c r="D391" s="267">
        <v>3601.76</v>
      </c>
      <c r="E391" s="104">
        <v>10110.14</v>
      </c>
      <c r="F391" s="106" t="s">
        <v>30</v>
      </c>
      <c r="G391" s="104">
        <v>13711.9</v>
      </c>
      <c r="H391" s="105">
        <v>46828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2">
        <f t="shared" si="20"/>
        <v>3601.76</v>
      </c>
    </row>
    <row r="392" spans="1:14" ht="15.75" thickBot="1">
      <c r="A392" s="11" t="str">
        <f t="shared" si="19"/>
        <v>M988804 93</v>
      </c>
      <c r="B392" s="3" t="s">
        <v>128</v>
      </c>
      <c r="C392" s="226"/>
      <c r="D392" s="268"/>
      <c r="E392" s="104">
        <v>10110.14</v>
      </c>
      <c r="F392" s="106">
        <v>126.15</v>
      </c>
      <c r="G392" s="104">
        <v>13838.05</v>
      </c>
      <c r="H392" s="105">
        <v>46838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2">
        <f t="shared" si="20"/>
        <v>3601.76</v>
      </c>
    </row>
    <row r="393" spans="1:14" ht="15.75" thickBot="1">
      <c r="A393" s="11" t="str">
        <f t="shared" si="19"/>
        <v>M988804 94</v>
      </c>
      <c r="B393" s="3" t="s">
        <v>128</v>
      </c>
      <c r="C393" s="224">
        <v>94</v>
      </c>
      <c r="D393" s="267">
        <v>3601.76</v>
      </c>
      <c r="E393" s="104">
        <v>10225.4</v>
      </c>
      <c r="F393" s="106" t="s">
        <v>30</v>
      </c>
      <c r="G393" s="104">
        <v>13827.16</v>
      </c>
      <c r="H393" s="105">
        <v>46859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2">
        <f t="shared" si="20"/>
        <v>3601.76</v>
      </c>
    </row>
    <row r="394" spans="1:14" ht="15.75" thickBot="1">
      <c r="A394" s="11" t="str">
        <f t="shared" si="19"/>
        <v>M988804 94</v>
      </c>
      <c r="B394" s="3" t="s">
        <v>128</v>
      </c>
      <c r="C394" s="226"/>
      <c r="D394" s="268"/>
      <c r="E394" s="104">
        <v>10225.4</v>
      </c>
      <c r="F394" s="106">
        <v>127.21</v>
      </c>
      <c r="G394" s="104">
        <v>13954.37</v>
      </c>
      <c r="H394" s="105">
        <v>46869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2">
        <f t="shared" si="20"/>
        <v>3601.76</v>
      </c>
    </row>
    <row r="395" spans="1:14" ht="15.75" thickBot="1">
      <c r="A395" s="11" t="str">
        <f t="shared" si="19"/>
        <v>M988804 95</v>
      </c>
      <c r="B395" s="3" t="s">
        <v>128</v>
      </c>
      <c r="C395" s="224">
        <v>95</v>
      </c>
      <c r="D395" s="267">
        <v>3601.76</v>
      </c>
      <c r="E395" s="104">
        <v>10329.85</v>
      </c>
      <c r="F395" s="106" t="s">
        <v>30</v>
      </c>
      <c r="G395" s="104">
        <v>13931.61</v>
      </c>
      <c r="H395" s="105">
        <v>46889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2">
        <f t="shared" si="20"/>
        <v>3601.76</v>
      </c>
    </row>
    <row r="396" spans="1:14" ht="15.75" thickBot="1">
      <c r="A396" s="11" t="str">
        <f t="shared" si="19"/>
        <v>M988804 95</v>
      </c>
      <c r="B396" s="3" t="s">
        <v>128</v>
      </c>
      <c r="C396" s="226"/>
      <c r="D396" s="268"/>
      <c r="E396" s="104">
        <v>10329.85</v>
      </c>
      <c r="F396" s="106">
        <v>128.16999999999999</v>
      </c>
      <c r="G396" s="104">
        <v>14059.78</v>
      </c>
      <c r="H396" s="105">
        <v>46899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2">
        <f t="shared" si="20"/>
        <v>3601.76</v>
      </c>
    </row>
    <row r="397" spans="1:14" ht="15.75" thickBot="1">
      <c r="A397" s="11" t="str">
        <f t="shared" si="19"/>
        <v>M988804 96</v>
      </c>
      <c r="B397" s="3" t="s">
        <v>128</v>
      </c>
      <c r="C397" s="224">
        <v>96</v>
      </c>
      <c r="D397" s="267">
        <v>3601.76</v>
      </c>
      <c r="E397" s="104">
        <v>10441.5</v>
      </c>
      <c r="F397" s="106" t="s">
        <v>30</v>
      </c>
      <c r="G397" s="104">
        <v>14043.26</v>
      </c>
      <c r="H397" s="105">
        <v>46920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2">
        <f t="shared" si="20"/>
        <v>3601.76</v>
      </c>
    </row>
    <row r="398" spans="1:14" ht="15.75" thickBot="1">
      <c r="A398" s="11" t="str">
        <f t="shared" si="19"/>
        <v>M988804 96</v>
      </c>
      <c r="B398" s="3" t="s">
        <v>128</v>
      </c>
      <c r="C398" s="226"/>
      <c r="D398" s="268"/>
      <c r="E398" s="104">
        <v>10441.5</v>
      </c>
      <c r="F398" s="106">
        <v>129.19999999999999</v>
      </c>
      <c r="G398" s="104">
        <v>14172.46</v>
      </c>
      <c r="H398" s="105">
        <v>46930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2">
        <f t="shared" si="20"/>
        <v>3601.76</v>
      </c>
    </row>
    <row r="399" spans="1:14" ht="15.75" thickBot="1">
      <c r="A399" s="11" t="str">
        <f t="shared" si="19"/>
        <v>M988804 97</v>
      </c>
      <c r="B399" s="3" t="s">
        <v>128</v>
      </c>
      <c r="C399" s="224">
        <v>97</v>
      </c>
      <c r="D399" s="267">
        <v>3601.76</v>
      </c>
      <c r="E399" s="104">
        <v>10545.95</v>
      </c>
      <c r="F399" s="106" t="s">
        <v>30</v>
      </c>
      <c r="G399" s="104">
        <v>14147.71</v>
      </c>
      <c r="H399" s="105">
        <v>46950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2">
        <f t="shared" si="20"/>
        <v>3601.76</v>
      </c>
    </row>
    <row r="400" spans="1:14" ht="15.75" thickBot="1">
      <c r="A400" s="11" t="str">
        <f t="shared" si="19"/>
        <v>M988804 97</v>
      </c>
      <c r="B400" s="3" t="s">
        <v>128</v>
      </c>
      <c r="C400" s="226"/>
      <c r="D400" s="268"/>
      <c r="E400" s="104">
        <v>10545.95</v>
      </c>
      <c r="F400" s="106">
        <v>130.16</v>
      </c>
      <c r="G400" s="104">
        <v>14277.87</v>
      </c>
      <c r="H400" s="105">
        <v>46960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2">
        <f t="shared" si="20"/>
        <v>3601.76</v>
      </c>
    </row>
    <row r="401" spans="1:14" ht="15.75" thickBot="1">
      <c r="A401" s="11" t="str">
        <f t="shared" si="19"/>
        <v>M988804 98</v>
      </c>
      <c r="B401" s="3" t="s">
        <v>128</v>
      </c>
      <c r="C401" s="224">
        <v>98</v>
      </c>
      <c r="D401" s="267">
        <v>3601.76</v>
      </c>
      <c r="E401" s="104">
        <v>10657.61</v>
      </c>
      <c r="F401" s="106" t="s">
        <v>30</v>
      </c>
      <c r="G401" s="104">
        <v>14259.37</v>
      </c>
      <c r="H401" s="105">
        <v>46981</v>
      </c>
      <c r="J401" s="30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2">
        <f t="shared" si="20"/>
        <v>3601.76</v>
      </c>
    </row>
    <row r="402" spans="1:14" ht="15.75" thickBot="1">
      <c r="A402" s="11" t="str">
        <f t="shared" si="19"/>
        <v>M988804 98</v>
      </c>
      <c r="B402" s="3" t="s">
        <v>128</v>
      </c>
      <c r="C402" s="226"/>
      <c r="D402" s="268"/>
      <c r="E402" s="104">
        <v>10657.61</v>
      </c>
      <c r="F402" s="106">
        <v>131.19</v>
      </c>
      <c r="G402" s="104">
        <v>14390.56</v>
      </c>
      <c r="H402" s="105">
        <v>46991</v>
      </c>
      <c r="J402" s="30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2">
        <f t="shared" si="20"/>
        <v>3601.76</v>
      </c>
    </row>
    <row r="403" spans="1:14" ht="15.75" thickBot="1">
      <c r="A403" s="11" t="str">
        <f t="shared" si="19"/>
        <v>M988804 99</v>
      </c>
      <c r="B403" s="3" t="s">
        <v>128</v>
      </c>
      <c r="C403" s="224">
        <v>99</v>
      </c>
      <c r="D403" s="267">
        <v>3601.76</v>
      </c>
      <c r="E403" s="104">
        <v>10765.66</v>
      </c>
      <c r="F403" s="106" t="s">
        <v>30</v>
      </c>
      <c r="G403" s="104">
        <v>14367.42</v>
      </c>
      <c r="H403" s="105">
        <v>47012</v>
      </c>
      <c r="J403" s="30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2">
        <f t="shared" si="20"/>
        <v>3601.76</v>
      </c>
    </row>
    <row r="404" spans="1:14" ht="15.75" thickBot="1">
      <c r="A404" s="11" t="str">
        <f t="shared" si="19"/>
        <v>M988804 99</v>
      </c>
      <c r="B404" s="3" t="s">
        <v>128</v>
      </c>
      <c r="C404" s="226"/>
      <c r="D404" s="268"/>
      <c r="E404" s="104">
        <v>10765.66</v>
      </c>
      <c r="F404" s="106">
        <v>132.18</v>
      </c>
      <c r="G404" s="104">
        <v>14499.6</v>
      </c>
      <c r="H404" s="105">
        <v>47022</v>
      </c>
      <c r="J404" s="30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2">
        <f t="shared" si="20"/>
        <v>3601.76</v>
      </c>
    </row>
    <row r="405" spans="1:14" ht="15.75" thickBot="1">
      <c r="A405" s="11" t="str">
        <f t="shared" si="19"/>
        <v>M988804 100</v>
      </c>
      <c r="B405" s="3" t="s">
        <v>128</v>
      </c>
      <c r="C405" s="224">
        <v>100</v>
      </c>
      <c r="D405" s="267">
        <v>3601.76</v>
      </c>
      <c r="E405" s="104">
        <v>10870.11</v>
      </c>
      <c r="F405" s="106" t="s">
        <v>30</v>
      </c>
      <c r="G405" s="104">
        <v>14471.87</v>
      </c>
      <c r="H405" s="105">
        <v>47042</v>
      </c>
      <c r="J405" s="30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2">
        <f t="shared" si="20"/>
        <v>3601.76</v>
      </c>
    </row>
    <row r="406" spans="1:14" ht="15.75" thickBot="1">
      <c r="A406" s="11" t="str">
        <f t="shared" si="19"/>
        <v>M988804 100</v>
      </c>
      <c r="B406" s="3" t="s">
        <v>128</v>
      </c>
      <c r="C406" s="226"/>
      <c r="D406" s="268"/>
      <c r="E406" s="104">
        <v>10870.11</v>
      </c>
      <c r="F406" s="106">
        <v>133.13999999999999</v>
      </c>
      <c r="G406" s="104">
        <v>14605.01</v>
      </c>
      <c r="H406" s="105">
        <v>47052</v>
      </c>
      <c r="J406" s="30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2">
        <f t="shared" si="20"/>
        <v>3601.76</v>
      </c>
    </row>
    <row r="407" spans="1:14" ht="15.75" thickBot="1">
      <c r="A407" s="11" t="str">
        <f t="shared" si="19"/>
        <v>M988804 101</v>
      </c>
      <c r="B407" s="3" t="s">
        <v>128</v>
      </c>
      <c r="C407" s="224">
        <v>101</v>
      </c>
      <c r="D407" s="267">
        <v>3601.76</v>
      </c>
      <c r="E407" s="104">
        <v>10981.77</v>
      </c>
      <c r="F407" s="106" t="s">
        <v>30</v>
      </c>
      <c r="G407" s="104">
        <v>14583.53</v>
      </c>
      <c r="H407" s="105">
        <v>47073</v>
      </c>
      <c r="J407" s="30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2">
        <f t="shared" si="20"/>
        <v>3601.76</v>
      </c>
    </row>
    <row r="408" spans="1:14" ht="15.75" thickBot="1">
      <c r="A408" s="11" t="str">
        <f t="shared" si="19"/>
        <v>M988804 101</v>
      </c>
      <c r="B408" s="3" t="s">
        <v>128</v>
      </c>
      <c r="C408" s="226"/>
      <c r="D408" s="268"/>
      <c r="E408" s="104">
        <v>10981.77</v>
      </c>
      <c r="F408" s="106">
        <v>134.16999999999999</v>
      </c>
      <c r="G408" s="104">
        <v>14717.7</v>
      </c>
      <c r="H408" s="105">
        <v>47083</v>
      </c>
      <c r="J408" s="30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2">
        <f t="shared" si="20"/>
        <v>3601.76</v>
      </c>
    </row>
    <row r="409" spans="1:14" ht="15.75" thickBot="1">
      <c r="A409" s="11" t="str">
        <f t="shared" si="19"/>
        <v>M988804 102</v>
      </c>
      <c r="B409" s="3" t="s">
        <v>128</v>
      </c>
      <c r="C409" s="224">
        <v>102</v>
      </c>
      <c r="D409" s="267">
        <v>3601.76</v>
      </c>
      <c r="E409" s="104">
        <v>11086.22</v>
      </c>
      <c r="F409" s="106" t="s">
        <v>30</v>
      </c>
      <c r="G409" s="104">
        <v>14687.98</v>
      </c>
      <c r="H409" s="105">
        <v>47103</v>
      </c>
      <c r="J409" s="30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2">
        <f t="shared" si="20"/>
        <v>3601.76</v>
      </c>
    </row>
    <row r="410" spans="1:14" ht="15.75" thickBot="1">
      <c r="A410" s="11" t="str">
        <f t="shared" si="19"/>
        <v>M988804 102</v>
      </c>
      <c r="B410" s="3" t="s">
        <v>128</v>
      </c>
      <c r="C410" s="226"/>
      <c r="D410" s="268"/>
      <c r="E410" s="104">
        <v>11086.22</v>
      </c>
      <c r="F410" s="106">
        <v>135.13</v>
      </c>
      <c r="G410" s="104">
        <v>14823.11</v>
      </c>
      <c r="H410" s="105">
        <v>47113</v>
      </c>
      <c r="J410" s="30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2">
        <f t="shared" si="20"/>
        <v>3601.76</v>
      </c>
    </row>
    <row r="411" spans="1:14" ht="15.75" thickBot="1">
      <c r="A411" s="11" t="str">
        <f t="shared" si="19"/>
        <v>M988804 103</v>
      </c>
      <c r="B411" s="3" t="s">
        <v>128</v>
      </c>
      <c r="C411" s="224">
        <v>103</v>
      </c>
      <c r="D411" s="267">
        <v>3601.76</v>
      </c>
      <c r="E411" s="104">
        <v>11197.87</v>
      </c>
      <c r="F411" s="106" t="s">
        <v>30</v>
      </c>
      <c r="G411" s="104">
        <v>14799.63</v>
      </c>
      <c r="H411" s="105">
        <v>47134</v>
      </c>
      <c r="J411" s="30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2">
        <f t="shared" si="20"/>
        <v>3601.76</v>
      </c>
    </row>
    <row r="412" spans="1:14" ht="15.75" thickBot="1">
      <c r="A412" s="11" t="str">
        <f t="shared" si="19"/>
        <v>M988804 103</v>
      </c>
      <c r="B412" s="3" t="s">
        <v>128</v>
      </c>
      <c r="C412" s="226"/>
      <c r="D412" s="268"/>
      <c r="E412" s="104">
        <v>11197.87</v>
      </c>
      <c r="F412" s="106">
        <v>136.16</v>
      </c>
      <c r="G412" s="104">
        <v>14935.79</v>
      </c>
      <c r="H412" s="105">
        <v>47144</v>
      </c>
      <c r="J412" s="30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2">
        <f t="shared" si="20"/>
        <v>3601.76</v>
      </c>
    </row>
    <row r="413" spans="1:14" ht="15.75" thickBot="1">
      <c r="A413" s="11" t="str">
        <f t="shared" si="19"/>
        <v>M988804 104</v>
      </c>
      <c r="B413" s="3" t="s">
        <v>128</v>
      </c>
      <c r="C413" s="224">
        <v>104</v>
      </c>
      <c r="D413" s="267">
        <v>3601.76</v>
      </c>
      <c r="E413" s="104">
        <v>11305.92</v>
      </c>
      <c r="F413" s="106" t="s">
        <v>30</v>
      </c>
      <c r="G413" s="104">
        <v>14907.68</v>
      </c>
      <c r="H413" s="105">
        <v>47165</v>
      </c>
      <c r="J413" s="30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2">
        <f t="shared" si="20"/>
        <v>3601.76</v>
      </c>
    </row>
    <row r="414" spans="1:14" ht="15.75" thickBot="1">
      <c r="A414" s="11" t="str">
        <f t="shared" si="19"/>
        <v>M988804 104</v>
      </c>
      <c r="B414" s="3" t="s">
        <v>128</v>
      </c>
      <c r="C414" s="226"/>
      <c r="D414" s="268"/>
      <c r="E414" s="104">
        <v>11305.92</v>
      </c>
      <c r="F414" s="106">
        <v>137.15</v>
      </c>
      <c r="G414" s="104">
        <v>15044.83</v>
      </c>
      <c r="H414" s="105">
        <v>47175</v>
      </c>
      <c r="J414" s="30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2">
        <f t="shared" si="20"/>
        <v>3601.76</v>
      </c>
    </row>
    <row r="415" spans="1:14" ht="15.75" thickBot="1">
      <c r="A415" s="11" t="str">
        <f t="shared" si="19"/>
        <v>M988804 105</v>
      </c>
      <c r="B415" s="3" t="s">
        <v>128</v>
      </c>
      <c r="C415" s="224">
        <v>105</v>
      </c>
      <c r="D415" s="267">
        <v>3601.76</v>
      </c>
      <c r="E415" s="104">
        <v>11403.17</v>
      </c>
      <c r="F415" s="106" t="s">
        <v>30</v>
      </c>
      <c r="G415" s="104">
        <v>15004.93</v>
      </c>
      <c r="H415" s="105">
        <v>47193</v>
      </c>
      <c r="J415" s="30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2">
        <f t="shared" si="20"/>
        <v>3601.76</v>
      </c>
    </row>
    <row r="416" spans="1:14" ht="15.75" thickBot="1">
      <c r="A416" s="11" t="str">
        <f t="shared" si="19"/>
        <v>M988804 105</v>
      </c>
      <c r="B416" s="3" t="s">
        <v>128</v>
      </c>
      <c r="C416" s="226"/>
      <c r="D416" s="268"/>
      <c r="E416" s="104">
        <v>11403.17</v>
      </c>
      <c r="F416" s="106">
        <v>138.05000000000001</v>
      </c>
      <c r="G416" s="104">
        <v>15142.98</v>
      </c>
      <c r="H416" s="105">
        <v>47203</v>
      </c>
      <c r="J416" s="30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2">
        <f t="shared" si="20"/>
        <v>3601.76</v>
      </c>
    </row>
    <row r="417" spans="1:14" ht="15.75" thickBot="1">
      <c r="A417" s="11" t="str">
        <f t="shared" si="19"/>
        <v>M988804 106</v>
      </c>
      <c r="B417" s="3" t="s">
        <v>128</v>
      </c>
      <c r="C417" s="224">
        <v>106</v>
      </c>
      <c r="D417" s="267">
        <v>3601.76</v>
      </c>
      <c r="E417" s="104">
        <v>11522.03</v>
      </c>
      <c r="F417" s="106" t="s">
        <v>30</v>
      </c>
      <c r="G417" s="104">
        <v>15123.79</v>
      </c>
      <c r="H417" s="105">
        <v>47224</v>
      </c>
      <c r="J417" s="30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2">
        <f t="shared" si="20"/>
        <v>3601.76</v>
      </c>
    </row>
    <row r="418" spans="1:14" ht="15.75" thickBot="1">
      <c r="A418" s="11" t="str">
        <f t="shared" si="19"/>
        <v>M988804 106</v>
      </c>
      <c r="B418" s="3" t="s">
        <v>128</v>
      </c>
      <c r="C418" s="226"/>
      <c r="D418" s="268"/>
      <c r="E418" s="104">
        <v>11522.03</v>
      </c>
      <c r="F418" s="106">
        <v>139.13999999999999</v>
      </c>
      <c r="G418" s="104">
        <v>15262.93</v>
      </c>
      <c r="H418" s="105">
        <v>47234</v>
      </c>
      <c r="J418" s="30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2">
        <f t="shared" si="20"/>
        <v>3601.76</v>
      </c>
    </row>
    <row r="419" spans="1:14" ht="15.75" thickBot="1">
      <c r="A419" s="11" t="str">
        <f t="shared" si="19"/>
        <v>M988804 107</v>
      </c>
      <c r="B419" s="3" t="s">
        <v>128</v>
      </c>
      <c r="C419" s="224">
        <v>107</v>
      </c>
      <c r="D419" s="267">
        <v>3601.76</v>
      </c>
      <c r="E419" s="104">
        <v>11626.48</v>
      </c>
      <c r="F419" s="106" t="s">
        <v>30</v>
      </c>
      <c r="G419" s="104">
        <v>15228.24</v>
      </c>
      <c r="H419" s="105">
        <v>47254</v>
      </c>
      <c r="J419" s="30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2">
        <f t="shared" si="20"/>
        <v>3601.76</v>
      </c>
    </row>
    <row r="420" spans="1:14" ht="15.75" thickBot="1">
      <c r="A420" s="11" t="str">
        <f t="shared" si="19"/>
        <v>M988804 107</v>
      </c>
      <c r="B420" s="3" t="s">
        <v>128</v>
      </c>
      <c r="C420" s="226"/>
      <c r="D420" s="268"/>
      <c r="E420" s="104">
        <v>11626.48</v>
      </c>
      <c r="F420" s="106">
        <v>140.1</v>
      </c>
      <c r="G420" s="104">
        <v>15368.34</v>
      </c>
      <c r="H420" s="105">
        <v>47264</v>
      </c>
      <c r="J420" s="30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2">
        <f t="shared" si="20"/>
        <v>3601.76</v>
      </c>
    </row>
    <row r="421" spans="1:14" ht="15.75" thickBot="1">
      <c r="A421" s="11" t="str">
        <f t="shared" si="19"/>
        <v>M988804 108</v>
      </c>
      <c r="B421" s="3" t="s">
        <v>128</v>
      </c>
      <c r="C421" s="224">
        <v>108</v>
      </c>
      <c r="D421" s="267">
        <v>3601.76</v>
      </c>
      <c r="E421" s="104">
        <v>11738.14</v>
      </c>
      <c r="F421" s="106" t="s">
        <v>30</v>
      </c>
      <c r="G421" s="104">
        <v>15339.9</v>
      </c>
      <c r="H421" s="105">
        <v>47285</v>
      </c>
      <c r="J421" s="30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2">
        <f t="shared" si="20"/>
        <v>3601.76</v>
      </c>
    </row>
    <row r="422" spans="1:14" ht="15.75" thickBot="1">
      <c r="A422" s="11" t="str">
        <f t="shared" si="19"/>
        <v>M988804 108</v>
      </c>
      <c r="B422" s="3" t="s">
        <v>128</v>
      </c>
      <c r="C422" s="226"/>
      <c r="D422" s="268"/>
      <c r="E422" s="104">
        <v>11738.14</v>
      </c>
      <c r="F422" s="106">
        <v>141.13</v>
      </c>
      <c r="G422" s="104">
        <v>15481.03</v>
      </c>
      <c r="H422" s="105">
        <v>47295</v>
      </c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2">
        <f t="shared" si="20"/>
        <v>3601.76</v>
      </c>
    </row>
    <row r="423" spans="1:14" ht="15.75" thickBot="1">
      <c r="A423" s="11" t="str">
        <f t="shared" si="19"/>
        <v>M988804 109</v>
      </c>
      <c r="B423" s="3" t="s">
        <v>128</v>
      </c>
      <c r="C423" s="224">
        <v>109</v>
      </c>
      <c r="D423" s="267">
        <v>3601.76</v>
      </c>
      <c r="E423" s="104">
        <v>11842.59</v>
      </c>
      <c r="F423" s="106" t="s">
        <v>30</v>
      </c>
      <c r="G423" s="104">
        <v>15444.35</v>
      </c>
      <c r="H423" s="105">
        <v>47315</v>
      </c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2">
        <f t="shared" si="20"/>
        <v>3601.76</v>
      </c>
    </row>
    <row r="424" spans="1:14" ht="15.75" thickBot="1">
      <c r="A424" s="11" t="str">
        <f t="shared" si="19"/>
        <v>M988804 109</v>
      </c>
      <c r="B424" s="3" t="s">
        <v>128</v>
      </c>
      <c r="C424" s="226"/>
      <c r="D424" s="268"/>
      <c r="E424" s="104">
        <v>11842.59</v>
      </c>
      <c r="F424" s="106">
        <v>142.09</v>
      </c>
      <c r="G424" s="104">
        <v>15586.44</v>
      </c>
      <c r="H424" s="105">
        <v>47325</v>
      </c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2">
        <f t="shared" si="20"/>
        <v>3601.76</v>
      </c>
    </row>
    <row r="425" spans="1:14" ht="15.75" thickBot="1">
      <c r="A425" s="11" t="str">
        <f t="shared" si="19"/>
        <v>M988804 110</v>
      </c>
      <c r="B425" s="3" t="s">
        <v>128</v>
      </c>
      <c r="C425" s="224">
        <v>110</v>
      </c>
      <c r="D425" s="267">
        <v>3601.76</v>
      </c>
      <c r="E425" s="104">
        <v>11954.24</v>
      </c>
      <c r="F425" s="106" t="s">
        <v>30</v>
      </c>
      <c r="G425" s="104">
        <v>15556</v>
      </c>
      <c r="H425" s="105">
        <v>47346</v>
      </c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2">
        <f t="shared" si="20"/>
        <v>3601.76</v>
      </c>
    </row>
    <row r="426" spans="1:14" ht="15.75" thickBot="1">
      <c r="A426" s="11" t="str">
        <f t="shared" ref="A426:A489" si="22">B426&amp;" "&amp;IF(C426="",C425,C426)</f>
        <v>M988804 110</v>
      </c>
      <c r="B426" s="3" t="s">
        <v>128</v>
      </c>
      <c r="C426" s="226"/>
      <c r="D426" s="268"/>
      <c r="E426" s="104">
        <v>11954.24</v>
      </c>
      <c r="F426" s="106">
        <v>143.12</v>
      </c>
      <c r="G426" s="104">
        <v>15699.12</v>
      </c>
      <c r="H426" s="105">
        <v>47356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2">
        <f t="shared" si="20"/>
        <v>3601.76</v>
      </c>
    </row>
    <row r="427" spans="1:14" ht="15.75" thickBot="1">
      <c r="A427" s="11" t="str">
        <f t="shared" si="22"/>
        <v>M988804 111</v>
      </c>
      <c r="B427" s="3" t="s">
        <v>128</v>
      </c>
      <c r="C427" s="224">
        <v>111</v>
      </c>
      <c r="D427" s="267">
        <v>3601.76</v>
      </c>
      <c r="E427" s="104">
        <v>12062.29</v>
      </c>
      <c r="F427" s="106" t="s">
        <v>30</v>
      </c>
      <c r="G427" s="104">
        <v>15664.05</v>
      </c>
      <c r="H427" s="105">
        <v>47377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2">
        <f t="shared" si="20"/>
        <v>3601.76</v>
      </c>
    </row>
    <row r="428" spans="1:14" ht="15.75" thickBot="1">
      <c r="A428" s="11" t="str">
        <f t="shared" si="22"/>
        <v>M988804 111</v>
      </c>
      <c r="B428" s="3" t="s">
        <v>128</v>
      </c>
      <c r="C428" s="226"/>
      <c r="D428" s="268"/>
      <c r="E428" s="104">
        <v>12062.29</v>
      </c>
      <c r="F428" s="106">
        <v>144.11000000000001</v>
      </c>
      <c r="G428" s="104">
        <v>15808.16</v>
      </c>
      <c r="H428" s="105">
        <v>47387</v>
      </c>
      <c r="J428" s="30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2">
        <f t="shared" si="20"/>
        <v>3601.76</v>
      </c>
    </row>
    <row r="429" spans="1:14" ht="15.75" thickBot="1">
      <c r="A429" s="11" t="str">
        <f t="shared" si="22"/>
        <v>M988804 112</v>
      </c>
      <c r="B429" s="3" t="s">
        <v>128</v>
      </c>
      <c r="C429" s="224">
        <v>112</v>
      </c>
      <c r="D429" s="267">
        <v>3601.76</v>
      </c>
      <c r="E429" s="104">
        <v>12166.75</v>
      </c>
      <c r="F429" s="106" t="s">
        <v>30</v>
      </c>
      <c r="G429" s="104">
        <v>15768.51</v>
      </c>
      <c r="H429" s="105">
        <v>47407</v>
      </c>
      <c r="J429" s="30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2">
        <f t="shared" si="20"/>
        <v>3601.76</v>
      </c>
    </row>
    <row r="430" spans="1:14" ht="15.75" thickBot="1">
      <c r="A430" s="11" t="str">
        <f t="shared" si="22"/>
        <v>M988804 112</v>
      </c>
      <c r="B430" s="3" t="s">
        <v>128</v>
      </c>
      <c r="C430" s="226"/>
      <c r="D430" s="268"/>
      <c r="E430" s="104">
        <v>12166.75</v>
      </c>
      <c r="F430" s="106">
        <v>145.07</v>
      </c>
      <c r="G430" s="104">
        <v>15913.58</v>
      </c>
      <c r="H430" s="105">
        <v>47417</v>
      </c>
      <c r="J430" s="30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2">
        <f t="shared" si="20"/>
        <v>3601.76</v>
      </c>
    </row>
    <row r="431" spans="1:14" ht="15.75" thickBot="1">
      <c r="A431" s="11" t="str">
        <f t="shared" si="22"/>
        <v>M988804 113</v>
      </c>
      <c r="B431" s="3" t="s">
        <v>128</v>
      </c>
      <c r="C431" s="224">
        <v>113</v>
      </c>
      <c r="D431" s="267">
        <v>3601.76</v>
      </c>
      <c r="E431" s="104">
        <v>12278.4</v>
      </c>
      <c r="F431" s="106" t="s">
        <v>30</v>
      </c>
      <c r="G431" s="104">
        <v>15880.16</v>
      </c>
      <c r="H431" s="105">
        <v>47438</v>
      </c>
      <c r="J431" s="30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2">
        <f t="shared" si="20"/>
        <v>3601.76</v>
      </c>
    </row>
    <row r="432" spans="1:14" ht="15.75" thickBot="1">
      <c r="A432" s="11" t="str">
        <f t="shared" si="22"/>
        <v>M988804 113</v>
      </c>
      <c r="B432" s="3" t="s">
        <v>128</v>
      </c>
      <c r="C432" s="226"/>
      <c r="D432" s="268"/>
      <c r="E432" s="104">
        <v>12278.4</v>
      </c>
      <c r="F432" s="106">
        <v>146.1</v>
      </c>
      <c r="G432" s="104">
        <v>16026.26</v>
      </c>
      <c r="H432" s="105">
        <v>47448</v>
      </c>
      <c r="J432" s="30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2">
        <f t="shared" si="20"/>
        <v>3601.76</v>
      </c>
    </row>
    <row r="433" spans="1:14" ht="15.75" thickBot="1">
      <c r="A433" s="11" t="str">
        <f t="shared" si="22"/>
        <v>M988804 114</v>
      </c>
      <c r="B433" s="3" t="s">
        <v>128</v>
      </c>
      <c r="C433" s="224">
        <v>114</v>
      </c>
      <c r="D433" s="267">
        <v>3601.76</v>
      </c>
      <c r="E433" s="104">
        <v>12382.85</v>
      </c>
      <c r="F433" s="106" t="s">
        <v>30</v>
      </c>
      <c r="G433" s="104">
        <v>15984.61</v>
      </c>
      <c r="H433" s="105">
        <v>47468</v>
      </c>
      <c r="J433" s="30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2">
        <f t="shared" si="20"/>
        <v>3601.76</v>
      </c>
    </row>
    <row r="434" spans="1:14" ht="15.75" thickBot="1">
      <c r="A434" s="11" t="str">
        <f t="shared" si="22"/>
        <v>M988804 114</v>
      </c>
      <c r="B434" s="3" t="s">
        <v>128</v>
      </c>
      <c r="C434" s="226"/>
      <c r="D434" s="268"/>
      <c r="E434" s="104">
        <v>12382.85</v>
      </c>
      <c r="F434" s="106">
        <v>147.06</v>
      </c>
      <c r="G434" s="104">
        <v>16131.67</v>
      </c>
      <c r="H434" s="105">
        <v>47478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2">
        <f t="shared" si="20"/>
        <v>3601.76</v>
      </c>
    </row>
    <row r="435" spans="1:14" ht="15.75" thickBot="1">
      <c r="A435" s="11" t="str">
        <f t="shared" si="22"/>
        <v>M988804 115</v>
      </c>
      <c r="B435" s="3" t="s">
        <v>128</v>
      </c>
      <c r="C435" s="224">
        <v>115</v>
      </c>
      <c r="D435" s="267">
        <v>3601.76</v>
      </c>
      <c r="E435" s="104">
        <v>12494.51</v>
      </c>
      <c r="F435" s="106" t="s">
        <v>30</v>
      </c>
      <c r="G435" s="104">
        <v>16096.27</v>
      </c>
      <c r="H435" s="105">
        <v>47499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2">
        <f t="shared" si="20"/>
        <v>3601.76</v>
      </c>
    </row>
    <row r="436" spans="1:14" ht="15.75" thickBot="1">
      <c r="A436" s="11" t="str">
        <f t="shared" si="22"/>
        <v>M988804 115</v>
      </c>
      <c r="B436" s="3" t="s">
        <v>128</v>
      </c>
      <c r="C436" s="226"/>
      <c r="D436" s="268"/>
      <c r="E436" s="104">
        <v>12494.51</v>
      </c>
      <c r="F436" s="106">
        <v>148.09</v>
      </c>
      <c r="G436" s="104">
        <v>16244.36</v>
      </c>
      <c r="H436" s="105">
        <v>47509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2">
        <f t="shared" si="20"/>
        <v>3601.76</v>
      </c>
    </row>
    <row r="437" spans="1:14" ht="15.75" thickBot="1">
      <c r="A437" s="11" t="str">
        <f t="shared" si="22"/>
        <v>M988804 116</v>
      </c>
      <c r="B437" s="3" t="s">
        <v>128</v>
      </c>
      <c r="C437" s="224">
        <v>116</v>
      </c>
      <c r="D437" s="267">
        <v>3601.76</v>
      </c>
      <c r="E437" s="104">
        <v>12602.56</v>
      </c>
      <c r="F437" s="106" t="s">
        <v>30</v>
      </c>
      <c r="G437" s="104">
        <v>16204.32</v>
      </c>
      <c r="H437" s="105">
        <v>47530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2">
        <f t="shared" si="20"/>
        <v>3601.76</v>
      </c>
    </row>
    <row r="438" spans="1:14" ht="15.75" thickBot="1">
      <c r="A438" s="11" t="str">
        <f t="shared" si="22"/>
        <v>M988804 116</v>
      </c>
      <c r="B438" s="3" t="s">
        <v>128</v>
      </c>
      <c r="C438" s="226"/>
      <c r="D438" s="268"/>
      <c r="E438" s="104">
        <v>12602.56</v>
      </c>
      <c r="F438" s="106">
        <v>149.08000000000001</v>
      </c>
      <c r="G438" s="104">
        <v>16353.4</v>
      </c>
      <c r="H438" s="105">
        <v>47540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2">
        <f t="shared" si="20"/>
        <v>3601.76</v>
      </c>
    </row>
    <row r="439" spans="1:14" ht="15.75" thickBot="1">
      <c r="A439" s="11" t="str">
        <f t="shared" si="22"/>
        <v>M988804 117</v>
      </c>
      <c r="B439" s="3" t="s">
        <v>128</v>
      </c>
      <c r="C439" s="224">
        <v>117</v>
      </c>
      <c r="D439" s="267">
        <v>3601.76</v>
      </c>
      <c r="E439" s="104">
        <v>12699.81</v>
      </c>
      <c r="F439" s="106" t="s">
        <v>30</v>
      </c>
      <c r="G439" s="104">
        <v>16301.57</v>
      </c>
      <c r="H439" s="105">
        <v>47558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2">
        <f t="shared" si="20"/>
        <v>3601.76</v>
      </c>
    </row>
    <row r="440" spans="1:14" ht="15.75" thickBot="1">
      <c r="A440" s="11" t="str">
        <f t="shared" si="22"/>
        <v>M988804 117</v>
      </c>
      <c r="B440" s="3" t="s">
        <v>128</v>
      </c>
      <c r="C440" s="226"/>
      <c r="D440" s="268"/>
      <c r="E440" s="104">
        <v>12699.81</v>
      </c>
      <c r="F440" s="106">
        <v>149.97</v>
      </c>
      <c r="G440" s="104">
        <v>16451.54</v>
      </c>
      <c r="H440" s="105">
        <v>47568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2">
        <f t="shared" si="20"/>
        <v>3601.76</v>
      </c>
    </row>
    <row r="441" spans="1:14" ht="15.75" thickBot="1">
      <c r="A441" s="11" t="str">
        <f t="shared" si="22"/>
        <v>M988804 118</v>
      </c>
      <c r="B441" s="3" t="s">
        <v>128</v>
      </c>
      <c r="C441" s="224">
        <v>118</v>
      </c>
      <c r="D441" s="267">
        <v>3601.76</v>
      </c>
      <c r="E441" s="104">
        <v>12818.66</v>
      </c>
      <c r="F441" s="106" t="s">
        <v>30</v>
      </c>
      <c r="G441" s="104">
        <v>16420.419999999998</v>
      </c>
      <c r="H441" s="105">
        <v>47589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2">
        <f t="shared" si="20"/>
        <v>3601.76</v>
      </c>
    </row>
    <row r="442" spans="1:14" ht="15.75" thickBot="1">
      <c r="A442" s="11" t="str">
        <f t="shared" si="22"/>
        <v>M988804 118</v>
      </c>
      <c r="B442" s="3" t="s">
        <v>128</v>
      </c>
      <c r="C442" s="226"/>
      <c r="D442" s="268"/>
      <c r="E442" s="104">
        <v>12818.66</v>
      </c>
      <c r="F442" s="106">
        <v>151.07</v>
      </c>
      <c r="G442" s="104">
        <v>16571.490000000002</v>
      </c>
      <c r="H442" s="105">
        <v>47599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2">
        <f t="shared" si="20"/>
        <v>3601.76</v>
      </c>
    </row>
    <row r="443" spans="1:14" ht="15.75" thickBot="1">
      <c r="A443" s="11" t="str">
        <f t="shared" si="22"/>
        <v>M988804 119</v>
      </c>
      <c r="B443" s="3" t="s">
        <v>128</v>
      </c>
      <c r="C443" s="224">
        <v>119</v>
      </c>
      <c r="D443" s="267">
        <v>3601.76</v>
      </c>
      <c r="E443" s="104">
        <v>12923.11</v>
      </c>
      <c r="F443" s="106" t="s">
        <v>30</v>
      </c>
      <c r="G443" s="104">
        <v>16524.87</v>
      </c>
      <c r="H443" s="105">
        <v>47619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2">
        <f t="shared" si="20"/>
        <v>3601.76</v>
      </c>
    </row>
    <row r="444" spans="1:14" ht="15.75" thickBot="1">
      <c r="A444" s="11" t="str">
        <f t="shared" si="22"/>
        <v>M988804 119</v>
      </c>
      <c r="B444" s="3" t="s">
        <v>128</v>
      </c>
      <c r="C444" s="226"/>
      <c r="D444" s="268"/>
      <c r="E444" s="104">
        <v>12923.11</v>
      </c>
      <c r="F444" s="106">
        <v>152.03</v>
      </c>
      <c r="G444" s="104">
        <v>16676.900000000001</v>
      </c>
      <c r="H444" s="105">
        <v>47629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2">
        <f t="shared" si="20"/>
        <v>3601.76</v>
      </c>
    </row>
    <row r="445" spans="1:14" ht="15.75" thickBot="1">
      <c r="A445" s="11" t="str">
        <f t="shared" si="22"/>
        <v>M988804 120</v>
      </c>
      <c r="B445" s="3" t="s">
        <v>128</v>
      </c>
      <c r="C445" s="224">
        <v>120</v>
      </c>
      <c r="D445" s="267">
        <v>3601.87</v>
      </c>
      <c r="E445" s="104">
        <v>13035.17</v>
      </c>
      <c r="F445" s="106" t="s">
        <v>30</v>
      </c>
      <c r="G445" s="104">
        <v>16637.04</v>
      </c>
      <c r="H445" s="105">
        <v>47650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2">
        <f t="shared" si="20"/>
        <v>3601.87</v>
      </c>
    </row>
    <row r="446" spans="1:14" ht="15.75" thickBot="1">
      <c r="A446" s="11" t="str">
        <f t="shared" si="22"/>
        <v>M988804 120</v>
      </c>
      <c r="B446" s="3" t="s">
        <v>128</v>
      </c>
      <c r="C446" s="226"/>
      <c r="D446" s="268"/>
      <c r="E446" s="104">
        <v>13035.17</v>
      </c>
      <c r="F446" s="106">
        <v>153.06</v>
      </c>
      <c r="G446" s="104">
        <v>16790.099999999999</v>
      </c>
      <c r="H446" s="105">
        <v>47660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2">
        <f t="shared" si="20"/>
        <v>3601.87</v>
      </c>
    </row>
    <row r="447" spans="1:14" ht="37.5" thickBot="1">
      <c r="A447" s="11" t="str">
        <f t="shared" si="22"/>
        <v>N103917 Cuota N°</v>
      </c>
      <c r="B447" s="3" t="s">
        <v>131</v>
      </c>
      <c r="C447" s="26" t="s">
        <v>24</v>
      </c>
      <c r="D447" s="26" t="s">
        <v>25</v>
      </c>
      <c r="E447" s="26" t="s">
        <v>26</v>
      </c>
      <c r="F447" s="26" t="s">
        <v>27</v>
      </c>
      <c r="G447" s="26" t="s">
        <v>28</v>
      </c>
      <c r="H447" s="26" t="s">
        <v>29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2" t="str">
        <f t="shared" si="20"/>
        <v>Capital($)</v>
      </c>
    </row>
    <row r="448" spans="1:14" ht="15.75" thickBot="1">
      <c r="A448" s="11" t="str">
        <f t="shared" si="22"/>
        <v>N103917 1</v>
      </c>
      <c r="B448" s="3" t="s">
        <v>131</v>
      </c>
      <c r="C448" s="109">
        <v>1</v>
      </c>
      <c r="D448" s="111">
        <v>14168.32</v>
      </c>
      <c r="E448" s="104">
        <v>5169.25</v>
      </c>
      <c r="F448" s="106" t="s">
        <v>30</v>
      </c>
      <c r="G448" s="104">
        <v>19337.57</v>
      </c>
      <c r="H448" s="105">
        <v>44059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2">
        <f t="shared" si="20"/>
        <v>14168.32</v>
      </c>
    </row>
    <row r="449" spans="1:14" ht="15.75" thickBot="1">
      <c r="A449" s="11" t="str">
        <f t="shared" si="22"/>
        <v>N103917 2</v>
      </c>
      <c r="B449" s="3" t="s">
        <v>131</v>
      </c>
      <c r="C449" s="224">
        <v>2</v>
      </c>
      <c r="D449" s="267">
        <v>14472.94</v>
      </c>
      <c r="E449" s="104">
        <v>2323.81</v>
      </c>
      <c r="F449" s="106" t="s">
        <v>30</v>
      </c>
      <c r="G449" s="104">
        <v>16796.75</v>
      </c>
      <c r="H449" s="105">
        <v>44090</v>
      </c>
      <c r="I449" s="41">
        <v>44090</v>
      </c>
      <c r="J449" s="30">
        <f t="shared" si="21"/>
        <v>44075</v>
      </c>
      <c r="L449" s="11">
        <f>IF(I449&lt;&gt;"",IF(SUMIF(Planes!BA:BA,'Control de pagos'!A449,Planes!BC:BC)=0,"",SUMIF(Planes!BA:BA,'Control de pagos'!A449,Planes!BC:BC)),"")</f>
        <v>1736.7528</v>
      </c>
      <c r="N449" s="62">
        <f t="shared" si="20"/>
        <v>14472.94</v>
      </c>
    </row>
    <row r="450" spans="1:14" ht="15.75" thickBot="1">
      <c r="A450" s="11" t="str">
        <f t="shared" si="22"/>
        <v>N103917 2</v>
      </c>
      <c r="B450" s="3" t="s">
        <v>131</v>
      </c>
      <c r="C450" s="226"/>
      <c r="D450" s="268"/>
      <c r="E450" s="104">
        <v>2323.81</v>
      </c>
      <c r="F450" s="106">
        <v>154.53</v>
      </c>
      <c r="G450" s="104">
        <v>16951.28</v>
      </c>
      <c r="H450" s="105">
        <v>44100</v>
      </c>
      <c r="J450" s="30" t="str">
        <f t="shared" si="21"/>
        <v>-</v>
      </c>
      <c r="L450" s="11" t="str">
        <f>IF(I450&lt;&gt;"",IF(SUMIF(Planes!BA:BA,'Control de pagos'!A450,Planes!BC:BC)=0,"",SUMIF(Planes!BA:BA,'Control de pagos'!A450,Planes!BC:BC)),"")</f>
        <v/>
      </c>
      <c r="N450" s="62">
        <f t="shared" si="20"/>
        <v>14472.94</v>
      </c>
    </row>
    <row r="451" spans="1:14" ht="15.75" thickBot="1">
      <c r="A451" s="11" t="str">
        <f t="shared" si="22"/>
        <v>N103917 3</v>
      </c>
      <c r="B451" s="3" t="s">
        <v>131</v>
      </c>
      <c r="C451" s="224">
        <v>3</v>
      </c>
      <c r="D451" s="267">
        <v>14784.11</v>
      </c>
      <c r="E451" s="104">
        <v>2012.64</v>
      </c>
      <c r="F451" s="106" t="s">
        <v>30</v>
      </c>
      <c r="G451" s="104">
        <v>16796.75</v>
      </c>
      <c r="H451" s="105">
        <v>44120</v>
      </c>
      <c r="I451" s="41">
        <v>44120</v>
      </c>
      <c r="J451" s="30">
        <f t="shared" si="21"/>
        <v>44105</v>
      </c>
      <c r="L451" s="11">
        <f>IF(I451&lt;&gt;"",IF(SUMIF(Planes!BA:BA,'Control de pagos'!A451,Planes!BC:BC)=0,"",SUMIF(Planes!BA:BA,'Control de pagos'!A451,Planes!BC:BC)),"")</f>
        <v>1774.0932</v>
      </c>
      <c r="N451" s="62">
        <f t="shared" si="20"/>
        <v>14784.11</v>
      </c>
    </row>
    <row r="452" spans="1:14" ht="15.75" thickBot="1">
      <c r="A452" s="11" t="str">
        <f t="shared" si="22"/>
        <v>N103917 3</v>
      </c>
      <c r="B452" s="3" t="s">
        <v>131</v>
      </c>
      <c r="C452" s="226"/>
      <c r="D452" s="268"/>
      <c r="E452" s="104">
        <v>2012.64</v>
      </c>
      <c r="F452" s="106">
        <v>169.09</v>
      </c>
      <c r="G452" s="104">
        <v>16965.84</v>
      </c>
      <c r="H452" s="105">
        <v>44130</v>
      </c>
      <c r="J452" s="30" t="str">
        <f t="shared" si="21"/>
        <v>-</v>
      </c>
      <c r="L452" s="11" t="str">
        <f>IF(I452&lt;&gt;"",IF(SUMIF(Planes!BA:BA,'Control de pagos'!A452,Planes!BC:BC)=0,"",SUMIF(Planes!BA:BA,'Control de pagos'!A452,Planes!BC:BC)),"")</f>
        <v/>
      </c>
      <c r="N452" s="62">
        <f t="shared" ref="N452:N515" si="23">IF(D452=0,D451,D452)</f>
        <v>14784.11</v>
      </c>
    </row>
    <row r="453" spans="1:14" ht="15.75" thickBot="1">
      <c r="A453" s="11" t="str">
        <f t="shared" si="22"/>
        <v>N103917 4</v>
      </c>
      <c r="B453" s="3" t="s">
        <v>131</v>
      </c>
      <c r="C453" s="224">
        <v>4</v>
      </c>
      <c r="D453" s="267">
        <v>15101.96</v>
      </c>
      <c r="E453" s="104">
        <v>1694.79</v>
      </c>
      <c r="F453" s="106" t="s">
        <v>30</v>
      </c>
      <c r="G453" s="104">
        <v>16796.75</v>
      </c>
      <c r="H453" s="105">
        <v>44151</v>
      </c>
      <c r="I453" s="41">
        <v>44151</v>
      </c>
      <c r="J453" s="30">
        <f t="shared" si="21"/>
        <v>44136</v>
      </c>
      <c r="L453" s="11">
        <f>IF(I453&lt;&gt;"",IF(SUMIF(Planes!BA:BA,'Control de pagos'!A453,Planes!BC:BC)=0,"",SUMIF(Planes!BA:BA,'Control de pagos'!A453,Planes!BC:BC)),"")</f>
        <v>1812.2351999999998</v>
      </c>
      <c r="N453" s="62">
        <f t="shared" si="23"/>
        <v>15101.96</v>
      </c>
    </row>
    <row r="454" spans="1:14" ht="15.75" thickBot="1">
      <c r="A454" s="11" t="str">
        <f t="shared" si="22"/>
        <v>N103917 4</v>
      </c>
      <c r="B454" s="3" t="s">
        <v>131</v>
      </c>
      <c r="C454" s="226"/>
      <c r="D454" s="268"/>
      <c r="E454" s="104">
        <v>1694.79</v>
      </c>
      <c r="F454" s="106">
        <v>169.09</v>
      </c>
      <c r="G454" s="104">
        <v>16965.84</v>
      </c>
      <c r="H454" s="105">
        <v>44161</v>
      </c>
      <c r="J454" s="30" t="str">
        <f t="shared" si="21"/>
        <v>-</v>
      </c>
      <c r="L454" s="11" t="str">
        <f>IF(I454&lt;&gt;"",IF(SUMIF(Planes!BA:BA,'Control de pagos'!A454,Planes!BC:BC)=0,"",SUMIF(Planes!BA:BA,'Control de pagos'!A454,Planes!BC:BC)),"")</f>
        <v/>
      </c>
      <c r="N454" s="62">
        <f t="shared" si="23"/>
        <v>15101.96</v>
      </c>
    </row>
    <row r="455" spans="1:14" ht="15.75" thickBot="1">
      <c r="A455" s="11" t="str">
        <f t="shared" si="22"/>
        <v>N103917 5</v>
      </c>
      <c r="B455" s="3" t="s">
        <v>131</v>
      </c>
      <c r="C455" s="224">
        <v>5</v>
      </c>
      <c r="D455" s="267">
        <v>15426.66</v>
      </c>
      <c r="E455" s="104">
        <v>1370.09</v>
      </c>
      <c r="F455" s="106" t="s">
        <v>30</v>
      </c>
      <c r="G455" s="104">
        <v>16796.75</v>
      </c>
      <c r="H455" s="105">
        <v>44181</v>
      </c>
      <c r="I455" s="41">
        <v>44181</v>
      </c>
      <c r="J455" s="30">
        <f t="shared" si="21"/>
        <v>44166</v>
      </c>
      <c r="L455" s="11">
        <f>IF(I455&lt;&gt;"",IF(SUMIF(Planes!BA:BA,'Control de pagos'!A455,Planes!BC:BC)=0,"",SUMIF(Planes!BA:BA,'Control de pagos'!A455,Planes!BC:BC)),"")</f>
        <v>1851.1991999999998</v>
      </c>
      <c r="N455" s="62">
        <f t="shared" si="23"/>
        <v>15426.66</v>
      </c>
    </row>
    <row r="456" spans="1:14" ht="15.75" thickBot="1">
      <c r="A456" s="11" t="str">
        <f t="shared" si="22"/>
        <v>N103917 5</v>
      </c>
      <c r="B456" s="3" t="s">
        <v>131</v>
      </c>
      <c r="C456" s="226"/>
      <c r="D456" s="268"/>
      <c r="E456" s="104">
        <v>1370.09</v>
      </c>
      <c r="F456" s="106">
        <v>169.09</v>
      </c>
      <c r="G456" s="104">
        <v>16965.84</v>
      </c>
      <c r="H456" s="105">
        <v>44191</v>
      </c>
      <c r="J456" s="30" t="str">
        <f t="shared" si="21"/>
        <v>-</v>
      </c>
      <c r="L456" s="11" t="str">
        <f>IF(I456&lt;&gt;"",IF(SUMIF(Planes!BA:BA,'Control de pagos'!A456,Planes!BC:BC)=0,"",SUMIF(Planes!BA:BA,'Control de pagos'!A456,Planes!BC:BC)),"")</f>
        <v/>
      </c>
      <c r="N456" s="62">
        <f t="shared" si="23"/>
        <v>15426.66</v>
      </c>
    </row>
    <row r="457" spans="1:14" ht="15.75" thickBot="1">
      <c r="A457" s="11" t="str">
        <f t="shared" si="22"/>
        <v>N103917 6</v>
      </c>
      <c r="B457" s="3" t="s">
        <v>131</v>
      </c>
      <c r="C457" s="224">
        <v>6</v>
      </c>
      <c r="D457" s="267">
        <v>15758.33</v>
      </c>
      <c r="E457" s="104">
        <v>1038.42</v>
      </c>
      <c r="F457" s="106" t="s">
        <v>30</v>
      </c>
      <c r="G457" s="104">
        <v>16796.75</v>
      </c>
      <c r="H457" s="105">
        <v>44212</v>
      </c>
      <c r="I457" s="41">
        <v>44212</v>
      </c>
      <c r="J457" s="30">
        <f t="shared" si="21"/>
        <v>44197</v>
      </c>
      <c r="L457" s="11">
        <f>IF(I457&lt;&gt;"",IF(SUMIF(Planes!BA:BA,'Control de pagos'!A457,Planes!BC:BC)=0,"",SUMIF(Planes!BA:BA,'Control de pagos'!A457,Planes!BC:BC)),"")</f>
        <v>1890.9995999999999</v>
      </c>
      <c r="N457" s="62">
        <f t="shared" si="23"/>
        <v>15758.33</v>
      </c>
    </row>
    <row r="458" spans="1:14" ht="15.75" thickBot="1">
      <c r="A458" s="11" t="str">
        <f t="shared" si="22"/>
        <v>N103917 6</v>
      </c>
      <c r="B458" s="3" t="s">
        <v>131</v>
      </c>
      <c r="C458" s="226"/>
      <c r="D458" s="268"/>
      <c r="E458" s="104">
        <v>1038.42</v>
      </c>
      <c r="F458" s="106">
        <v>169.09</v>
      </c>
      <c r="G458" s="104">
        <v>16965.84</v>
      </c>
      <c r="H458" s="105">
        <v>44222</v>
      </c>
      <c r="J458" s="30" t="str">
        <f t="shared" si="21"/>
        <v>-</v>
      </c>
      <c r="L458" s="11" t="str">
        <f>IF(I458&lt;&gt;"",IF(SUMIF(Planes!BA:BA,'Control de pagos'!A458,Planes!BC:BC)=0,"",SUMIF(Planes!BA:BA,'Control de pagos'!A458,Planes!BC:BC)),"")</f>
        <v/>
      </c>
      <c r="N458" s="62">
        <f t="shared" si="23"/>
        <v>15758.33</v>
      </c>
    </row>
    <row r="459" spans="1:14" ht="15.75" thickBot="1">
      <c r="A459" s="11" t="str">
        <f t="shared" si="22"/>
        <v>N103917 7</v>
      </c>
      <c r="B459" s="3" t="s">
        <v>131</v>
      </c>
      <c r="C459" s="224">
        <v>7</v>
      </c>
      <c r="D459" s="267">
        <v>16097.13</v>
      </c>
      <c r="E459" s="106">
        <v>699.62</v>
      </c>
      <c r="F459" s="106" t="s">
        <v>30</v>
      </c>
      <c r="G459" s="104">
        <v>16796.75</v>
      </c>
      <c r="H459" s="105">
        <v>44243</v>
      </c>
      <c r="J459" s="30" t="str">
        <f>IF(I459&lt;&gt;"",I459-DAY(I459)+1,IF(A458=A459,IF(I458&lt;&gt;"","-",""),IF(A459=A460,IF(I460&lt;&gt;"","-",""),"")))</f>
        <v>-</v>
      </c>
      <c r="L459" s="11" t="str">
        <f>IF(I459&lt;&gt;"",IF(SUMIF(Planes!BA:BA,'Control de pagos'!A459,Planes!BC:BC)=0,"",SUMIF(Planes!BA:BA,'Control de pagos'!A459,Planes!BC:BC)),"")</f>
        <v/>
      </c>
      <c r="N459" s="62">
        <f t="shared" si="23"/>
        <v>16097.13</v>
      </c>
    </row>
    <row r="460" spans="1:14" ht="15.75" thickBot="1">
      <c r="A460" s="11" t="str">
        <f t="shared" si="22"/>
        <v>N103917 7</v>
      </c>
      <c r="B460" s="3" t="s">
        <v>131</v>
      </c>
      <c r="C460" s="226"/>
      <c r="D460" s="268"/>
      <c r="E460" s="106">
        <v>699.62</v>
      </c>
      <c r="F460" s="106">
        <v>169.09</v>
      </c>
      <c r="G460" s="104">
        <v>16965.84</v>
      </c>
      <c r="H460" s="105">
        <v>44253</v>
      </c>
      <c r="I460" s="41">
        <v>44253</v>
      </c>
      <c r="J460" s="30">
        <f t="shared" si="21"/>
        <v>44228</v>
      </c>
      <c r="L460" s="11">
        <f>IF(I460&lt;&gt;"",IF(SUMIF(Planes!BA:BA,'Control de pagos'!A460,Planes!BC:BC)=0,"",SUMIF(Planes!BA:BA,'Control de pagos'!A460,Planes!BC:BC)),"")</f>
        <v>1931.6555999999996</v>
      </c>
      <c r="N460" s="62">
        <f t="shared" si="23"/>
        <v>16097.13</v>
      </c>
    </row>
    <row r="461" spans="1:14" ht="15.75" thickBot="1">
      <c r="A461" s="11" t="str">
        <f>B461&amp;" "&amp;IF(C461="",C460,C461)</f>
        <v>N103917 8</v>
      </c>
      <c r="B461" s="3" t="s">
        <v>131</v>
      </c>
      <c r="C461" s="224">
        <v>8</v>
      </c>
      <c r="D461" s="267">
        <v>16443.2</v>
      </c>
      <c r="E461" s="106">
        <v>353.55</v>
      </c>
      <c r="F461" s="106" t="s">
        <v>30</v>
      </c>
      <c r="G461" s="104">
        <v>16796.75</v>
      </c>
      <c r="H461" s="105">
        <v>44271</v>
      </c>
      <c r="J461" s="30" t="str">
        <f>IF(I461&lt;&gt;"",I461-DAY(I461)+1,IF(A460=A461,IF(I460&lt;&gt;"","-",""),IF(A461=A462,IF(I462&lt;&gt;"","-",""),"")))</f>
        <v>-</v>
      </c>
      <c r="L461" s="11" t="str">
        <f>IF(I461&lt;&gt;"",IF(SUMIF(Planes!BA:BA,'Control de pagos'!A461,Planes!BC:BC)=0,"",SUMIF(Planes!BA:BA,'Control de pagos'!A461,Planes!BC:BC)),"")</f>
        <v/>
      </c>
      <c r="N461" s="62">
        <f>IF(D461=0,D460,D461)</f>
        <v>16443.2</v>
      </c>
    </row>
    <row r="462" spans="1:14" ht="15.75" thickBot="1">
      <c r="A462" s="11" t="str">
        <f t="shared" si="22"/>
        <v>N103917 8</v>
      </c>
      <c r="B462" s="3" t="s">
        <v>131</v>
      </c>
      <c r="C462" s="226"/>
      <c r="D462" s="268"/>
      <c r="E462" s="106">
        <v>353.55</v>
      </c>
      <c r="F462" s="106">
        <v>169.09</v>
      </c>
      <c r="G462" s="104">
        <v>16965.84</v>
      </c>
      <c r="H462" s="105">
        <v>44281</v>
      </c>
      <c r="I462" s="41">
        <v>44281</v>
      </c>
      <c r="J462" s="30">
        <f t="shared" si="21"/>
        <v>44256</v>
      </c>
      <c r="L462" s="11">
        <f>IF(I462&lt;&gt;"",IF(SUMIF(Planes!BA:BA,'Control de pagos'!A462,Planes!BC:BC)=0,"",SUMIF(Planes!BA:BA,'Control de pagos'!A462,Planes!BC:BC)),"")</f>
        <v>1973.1839999999997</v>
      </c>
      <c r="N462" s="62">
        <f t="shared" si="23"/>
        <v>16443.2</v>
      </c>
    </row>
    <row r="463" spans="1:14" ht="37.5" thickBot="1">
      <c r="A463" s="11" t="str">
        <f t="shared" si="22"/>
        <v>N104123 Cuota N°</v>
      </c>
      <c r="B463" s="3" t="s">
        <v>134</v>
      </c>
      <c r="C463" s="26" t="s">
        <v>24</v>
      </c>
      <c r="D463" s="26" t="s">
        <v>25</v>
      </c>
      <c r="E463" s="26" t="s">
        <v>26</v>
      </c>
      <c r="F463" s="26" t="s">
        <v>27</v>
      </c>
      <c r="G463" s="26" t="s">
        <v>28</v>
      </c>
      <c r="H463" s="26" t="s">
        <v>29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2" t="str">
        <f t="shared" si="23"/>
        <v>Capital($)</v>
      </c>
    </row>
    <row r="464" spans="1:14" ht="15.75" thickBot="1">
      <c r="A464" s="11" t="str">
        <f t="shared" si="22"/>
        <v>N104123 1</v>
      </c>
      <c r="B464" s="3" t="s">
        <v>134</v>
      </c>
      <c r="C464" s="224">
        <v>1</v>
      </c>
      <c r="D464" s="267">
        <v>1580.03</v>
      </c>
      <c r="E464" s="102">
        <v>214.58</v>
      </c>
      <c r="F464" s="102" t="s">
        <v>30</v>
      </c>
      <c r="G464" s="101">
        <v>1794.61</v>
      </c>
      <c r="H464" s="103">
        <v>44028</v>
      </c>
      <c r="I464" s="41">
        <v>44028</v>
      </c>
      <c r="J464" s="30">
        <f t="shared" si="21"/>
        <v>44013</v>
      </c>
      <c r="L464" s="11">
        <f>IF(I464&lt;&gt;"",IF(SUMIF(Planes!BA:BA,'Control de pagos'!A464,Planes!BC:BC)=0,"",SUMIF(Planes!BA:BA,'Control de pagos'!A464,Planes!BC:BC)),"")</f>
        <v>189.6036</v>
      </c>
      <c r="N464" s="62">
        <f t="shared" si="23"/>
        <v>1580.03</v>
      </c>
    </row>
    <row r="465" spans="1:14" ht="15.75" thickBot="1">
      <c r="A465" s="11" t="str">
        <f t="shared" si="22"/>
        <v>N104123 1</v>
      </c>
      <c r="B465" s="3" t="s">
        <v>134</v>
      </c>
      <c r="C465" s="226"/>
      <c r="D465" s="268"/>
      <c r="E465" s="106">
        <v>214.58</v>
      </c>
      <c r="F465" s="106">
        <v>16.510000000000002</v>
      </c>
      <c r="G465" s="104">
        <v>1811.12</v>
      </c>
      <c r="H465" s="105">
        <v>44038</v>
      </c>
      <c r="J465" s="30" t="str">
        <f t="shared" ref="J465:J528" si="24">IF(I465&lt;&gt;"",I465-DAY(I465)+1,IF(A464=A465,IF(I464&lt;&gt;"","-",""),IF(A465=A466,IF(I466&lt;&gt;"","-",""),"")))</f>
        <v>-</v>
      </c>
      <c r="L465" s="11" t="str">
        <f>IF(I465&lt;&gt;"",IF(SUMIF(Planes!BA:BA,'Control de pagos'!A465,Planes!BC:BC)=0,"",SUMIF(Planes!BA:BA,'Control de pagos'!A465,Planes!BC:BC)),"")</f>
        <v/>
      </c>
      <c r="N465" s="62">
        <f t="shared" si="23"/>
        <v>1580.03</v>
      </c>
    </row>
    <row r="466" spans="1:14" ht="15.75" thickBot="1">
      <c r="A466" s="11" t="str">
        <f t="shared" si="22"/>
        <v>N104123 2</v>
      </c>
      <c r="B466" s="3" t="s">
        <v>134</v>
      </c>
      <c r="C466" s="224">
        <v>2</v>
      </c>
      <c r="D466" s="267">
        <v>1616.21</v>
      </c>
      <c r="E466" s="106">
        <v>193.73</v>
      </c>
      <c r="F466" s="106" t="s">
        <v>30</v>
      </c>
      <c r="G466" s="104">
        <v>1809.94</v>
      </c>
      <c r="H466" s="105">
        <v>44059</v>
      </c>
      <c r="I466" s="41">
        <v>44059</v>
      </c>
      <c r="J466" s="30">
        <f t="shared" si="24"/>
        <v>44044</v>
      </c>
      <c r="L466" s="11">
        <f>IF(I466&lt;&gt;"",IF(SUMIF(Planes!BA:BA,'Control de pagos'!A466,Planes!BC:BC)=0,"",SUMIF(Planes!BA:BA,'Control de pagos'!A466,Planes!BC:BC)),"")</f>
        <v>193.9452</v>
      </c>
      <c r="N466" s="62">
        <f t="shared" si="23"/>
        <v>1616.21</v>
      </c>
    </row>
    <row r="467" spans="1:14" ht="15.75" thickBot="1">
      <c r="A467" s="11" t="str">
        <f t="shared" si="22"/>
        <v>N104123 2</v>
      </c>
      <c r="B467" s="3" t="s">
        <v>134</v>
      </c>
      <c r="C467" s="226"/>
      <c r="D467" s="268"/>
      <c r="E467" s="106">
        <v>193.73</v>
      </c>
      <c r="F467" s="106">
        <v>16.649999999999999</v>
      </c>
      <c r="G467" s="104">
        <v>1826.59</v>
      </c>
      <c r="H467" s="105">
        <v>44069</v>
      </c>
      <c r="J467" s="30" t="str">
        <f t="shared" si="24"/>
        <v>-</v>
      </c>
      <c r="L467" s="11" t="str">
        <f>IF(I467&lt;&gt;"",IF(SUMIF(Planes!BA:BA,'Control de pagos'!A467,Planes!BC:BC)=0,"",SUMIF(Planes!BA:BA,'Control de pagos'!A467,Planes!BC:BC)),"")</f>
        <v/>
      </c>
      <c r="N467" s="62">
        <f t="shared" si="23"/>
        <v>1616.21</v>
      </c>
    </row>
    <row r="468" spans="1:14" ht="15.75" thickBot="1">
      <c r="A468" s="11" t="str">
        <f t="shared" si="22"/>
        <v>N104123 3</v>
      </c>
      <c r="B468" s="3" t="s">
        <v>134</v>
      </c>
      <c r="C468" s="224">
        <v>3</v>
      </c>
      <c r="D468" s="267">
        <v>1653.22</v>
      </c>
      <c r="E468" s="106">
        <v>156.72</v>
      </c>
      <c r="F468" s="106" t="s">
        <v>30</v>
      </c>
      <c r="G468" s="104">
        <v>1809.94</v>
      </c>
      <c r="H468" s="105">
        <v>44090</v>
      </c>
      <c r="I468" s="41">
        <v>44090</v>
      </c>
      <c r="J468" s="30">
        <f t="shared" si="24"/>
        <v>44075</v>
      </c>
      <c r="L468" s="11">
        <f>IF(I468&lt;&gt;"",IF(SUMIF(Planes!BA:BA,'Control de pagos'!A468,Planes!BC:BC)=0,"",SUMIF(Planes!BA:BA,'Control de pagos'!A468,Planes!BC:BC)),"")</f>
        <v>198.38640000000001</v>
      </c>
      <c r="N468" s="62">
        <f t="shared" si="23"/>
        <v>1653.22</v>
      </c>
    </row>
    <row r="469" spans="1:14" ht="15.75" thickBot="1">
      <c r="A469" s="11" t="str">
        <f t="shared" si="22"/>
        <v>N104123 3</v>
      </c>
      <c r="B469" s="3" t="s">
        <v>134</v>
      </c>
      <c r="C469" s="226"/>
      <c r="D469" s="268"/>
      <c r="E469" s="106">
        <v>156.72</v>
      </c>
      <c r="F469" s="106">
        <v>16.649999999999999</v>
      </c>
      <c r="G469" s="104">
        <v>1826.59</v>
      </c>
      <c r="H469" s="105">
        <v>44100</v>
      </c>
      <c r="J469" s="30" t="str">
        <f t="shared" si="24"/>
        <v>-</v>
      </c>
      <c r="L469" s="11" t="str">
        <f>IF(I469&lt;&gt;"",IF(SUMIF(Planes!BA:BA,'Control de pagos'!A469,Planes!BC:BC)=0,"",SUMIF(Planes!BA:BA,'Control de pagos'!A469,Planes!BC:BC)),"")</f>
        <v/>
      </c>
      <c r="N469" s="62">
        <f t="shared" si="23"/>
        <v>1653.22</v>
      </c>
    </row>
    <row r="470" spans="1:14" ht="15.75" thickBot="1">
      <c r="A470" s="11" t="str">
        <f t="shared" si="22"/>
        <v>N104123 4</v>
      </c>
      <c r="B470" s="3" t="s">
        <v>134</v>
      </c>
      <c r="C470" s="224">
        <v>4</v>
      </c>
      <c r="D470" s="267">
        <v>1691.08</v>
      </c>
      <c r="E470" s="106">
        <v>118.86</v>
      </c>
      <c r="F470" s="106" t="s">
        <v>30</v>
      </c>
      <c r="G470" s="104">
        <v>1809.94</v>
      </c>
      <c r="H470" s="105">
        <v>44120</v>
      </c>
      <c r="I470" s="41">
        <v>44120</v>
      </c>
      <c r="J470" s="30">
        <f t="shared" si="24"/>
        <v>44105</v>
      </c>
      <c r="L470" s="11">
        <f>IF(I470&lt;&gt;"",IF(SUMIF(Planes!BA:BA,'Control de pagos'!A470,Planes!BC:BC)=0,"",SUMIF(Planes!BA:BA,'Control de pagos'!A470,Planes!BC:BC)),"")</f>
        <v>202.92960000000002</v>
      </c>
      <c r="N470" s="62">
        <f t="shared" si="23"/>
        <v>1691.08</v>
      </c>
    </row>
    <row r="471" spans="1:14" ht="15.75" thickBot="1">
      <c r="A471" s="11" t="str">
        <f t="shared" si="22"/>
        <v>N104123 4</v>
      </c>
      <c r="B471" s="3" t="s">
        <v>134</v>
      </c>
      <c r="C471" s="226"/>
      <c r="D471" s="268"/>
      <c r="E471" s="106">
        <v>118.86</v>
      </c>
      <c r="F471" s="106">
        <v>18.22</v>
      </c>
      <c r="G471" s="104">
        <v>1828.16</v>
      </c>
      <c r="H471" s="105">
        <v>44130</v>
      </c>
      <c r="J471" s="30" t="str">
        <f t="shared" si="24"/>
        <v>-</v>
      </c>
      <c r="L471" s="11" t="str">
        <f>IF(I471&lt;&gt;"",IF(SUMIF(Planes!BA:BA,'Control de pagos'!A471,Planes!BC:BC)=0,"",SUMIF(Planes!BA:BA,'Control de pagos'!A471,Planes!BC:BC)),"")</f>
        <v/>
      </c>
      <c r="N471" s="62">
        <f t="shared" si="23"/>
        <v>1691.08</v>
      </c>
    </row>
    <row r="472" spans="1:14" ht="15.75" thickBot="1">
      <c r="A472" s="11" t="str">
        <f t="shared" si="22"/>
        <v>N104123 5</v>
      </c>
      <c r="B472" s="3" t="s">
        <v>134</v>
      </c>
      <c r="C472" s="224">
        <v>5</v>
      </c>
      <c r="D472" s="267">
        <v>1729.81</v>
      </c>
      <c r="E472" s="106">
        <v>80.13</v>
      </c>
      <c r="F472" s="106" t="s">
        <v>30</v>
      </c>
      <c r="G472" s="104">
        <v>1809.94</v>
      </c>
      <c r="H472" s="105">
        <v>44151</v>
      </c>
      <c r="I472" s="41">
        <v>44151</v>
      </c>
      <c r="J472" s="30">
        <f t="shared" si="24"/>
        <v>44136</v>
      </c>
      <c r="L472" s="11">
        <f>IF(I472&lt;&gt;"",IF(SUMIF(Planes!BA:BA,'Control de pagos'!A472,Planes!BC:BC)=0,"",SUMIF(Planes!BA:BA,'Control de pagos'!A472,Planes!BC:BC)),"")</f>
        <v>207.57719999999998</v>
      </c>
      <c r="N472" s="62">
        <f t="shared" si="23"/>
        <v>1729.81</v>
      </c>
    </row>
    <row r="473" spans="1:14" ht="15.75" thickBot="1">
      <c r="A473" s="11" t="str">
        <f t="shared" si="22"/>
        <v>N104123 5</v>
      </c>
      <c r="B473" s="3" t="s">
        <v>134</v>
      </c>
      <c r="C473" s="226"/>
      <c r="D473" s="268"/>
      <c r="E473" s="106">
        <v>80.13</v>
      </c>
      <c r="F473" s="106">
        <v>18.22</v>
      </c>
      <c r="G473" s="104">
        <v>1828.16</v>
      </c>
      <c r="H473" s="105">
        <v>44161</v>
      </c>
      <c r="J473" s="30" t="str">
        <f t="shared" si="24"/>
        <v>-</v>
      </c>
      <c r="L473" s="11" t="str">
        <f>IF(I473&lt;&gt;"",IF(SUMIF(Planes!BA:BA,'Control de pagos'!A473,Planes!BC:BC)=0,"",SUMIF(Planes!BA:BA,'Control de pagos'!A473,Planes!BC:BC)),"")</f>
        <v/>
      </c>
      <c r="N473" s="62">
        <f t="shared" si="23"/>
        <v>1729.81</v>
      </c>
    </row>
    <row r="474" spans="1:14" ht="15.75" thickBot="1">
      <c r="A474" s="11" t="str">
        <f t="shared" si="22"/>
        <v>N104123 6</v>
      </c>
      <c r="B474" s="3" t="s">
        <v>134</v>
      </c>
      <c r="C474" s="224">
        <v>6</v>
      </c>
      <c r="D474" s="267">
        <v>1769.4</v>
      </c>
      <c r="E474" s="106">
        <v>40.54</v>
      </c>
      <c r="F474" s="106" t="s">
        <v>30</v>
      </c>
      <c r="G474" s="104">
        <v>1809.94</v>
      </c>
      <c r="H474" s="105">
        <v>44181</v>
      </c>
      <c r="I474" s="41">
        <v>44181</v>
      </c>
      <c r="J474" s="30">
        <f t="shared" si="24"/>
        <v>44166</v>
      </c>
      <c r="L474" s="11">
        <f>IF(I474&lt;&gt;"",IF(SUMIF(Planes!BA:BA,'Control de pagos'!A474,Planes!BC:BC)=0,"",SUMIF(Planes!BA:BA,'Control de pagos'!A474,Planes!BC:BC)),"")</f>
        <v>212.32800000000003</v>
      </c>
      <c r="N474" s="62">
        <f t="shared" si="23"/>
        <v>1769.4</v>
      </c>
    </row>
    <row r="475" spans="1:14" ht="15.75" thickBot="1">
      <c r="A475" s="11" t="str">
        <f t="shared" si="22"/>
        <v>N104123 6</v>
      </c>
      <c r="B475" s="3" t="s">
        <v>134</v>
      </c>
      <c r="C475" s="226"/>
      <c r="D475" s="268"/>
      <c r="E475" s="106">
        <v>40.54</v>
      </c>
      <c r="F475" s="106">
        <v>18.22</v>
      </c>
      <c r="G475" s="104">
        <v>1828.16</v>
      </c>
      <c r="H475" s="105">
        <v>44191</v>
      </c>
      <c r="J475" s="30" t="str">
        <f t="shared" si="24"/>
        <v>-</v>
      </c>
      <c r="L475" s="11" t="str">
        <f>IF(I475&lt;&gt;"",IF(SUMIF(Planes!BA:BA,'Control de pagos'!A475,Planes!BC:BC)=0,"",SUMIF(Planes!BA:BA,'Control de pagos'!A475,Planes!BC:BC)),"")</f>
        <v/>
      </c>
      <c r="N475" s="62">
        <f t="shared" si="23"/>
        <v>1769.4</v>
      </c>
    </row>
    <row r="476" spans="1:14" ht="44.25" thickBot="1">
      <c r="A476" s="11" t="str">
        <f t="shared" si="22"/>
        <v>N705367 Cuota N°</v>
      </c>
      <c r="B476" s="3" t="s">
        <v>135</v>
      </c>
      <c r="C476" s="112" t="s">
        <v>24</v>
      </c>
      <c r="D476" s="112" t="s">
        <v>25</v>
      </c>
      <c r="E476" s="112" t="s">
        <v>26</v>
      </c>
      <c r="F476" s="112" t="s">
        <v>27</v>
      </c>
      <c r="G476" s="112" t="s">
        <v>28</v>
      </c>
      <c r="H476" s="112" t="s">
        <v>29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2" t="str">
        <f t="shared" si="23"/>
        <v>Capital($)</v>
      </c>
    </row>
    <row r="477" spans="1:14" ht="15.75" thickBot="1">
      <c r="A477" s="11" t="str">
        <f t="shared" si="22"/>
        <v>N705367 1</v>
      </c>
      <c r="B477" s="3" t="s">
        <v>135</v>
      </c>
      <c r="C477" s="271">
        <v>1</v>
      </c>
      <c r="D477" s="273">
        <v>5835.21</v>
      </c>
      <c r="E477" s="113">
        <v>466.82</v>
      </c>
      <c r="F477" s="113" t="s">
        <v>30</v>
      </c>
      <c r="G477" s="114">
        <v>6302.03</v>
      </c>
      <c r="H477" s="115">
        <v>44181</v>
      </c>
      <c r="I477" s="41">
        <v>44181</v>
      </c>
      <c r="J477" s="30">
        <f t="shared" si="24"/>
        <v>44166</v>
      </c>
      <c r="L477" s="11">
        <f>IF(I477&lt;&gt;"",IF(SUMIF(Planes!BA:BA,'Control de pagos'!A477,Planes!BC:BC)=0,"",SUMIF(Planes!BA:BA,'Control de pagos'!A477,Planes!BC:BC)),"")</f>
        <v>364.15320000000003</v>
      </c>
      <c r="N477" s="62">
        <f t="shared" si="23"/>
        <v>5835.21</v>
      </c>
    </row>
    <row r="478" spans="1:14" ht="15.75" thickBot="1">
      <c r="A478" s="11" t="str">
        <f t="shared" si="22"/>
        <v>N705367 1</v>
      </c>
      <c r="B478" s="3" t="s">
        <v>135</v>
      </c>
      <c r="C478" s="272"/>
      <c r="D478" s="274"/>
      <c r="E478" s="116">
        <v>466.82</v>
      </c>
      <c r="F478" s="116">
        <v>63.44</v>
      </c>
      <c r="G478" s="117">
        <v>6365.47</v>
      </c>
      <c r="H478" s="118">
        <v>44191</v>
      </c>
      <c r="J478" s="30" t="str">
        <f t="shared" si="24"/>
        <v>-</v>
      </c>
      <c r="L478" s="11" t="str">
        <f>IF(I478&lt;&gt;"",IF(SUMIF(Planes!BA:BA,'Control de pagos'!A478,Planes!BC:BC)=0,"",SUMIF(Planes!BA:BA,'Control de pagos'!A478,Planes!BC:BC)),"")</f>
        <v/>
      </c>
      <c r="N478" s="62">
        <f t="shared" si="23"/>
        <v>5835.21</v>
      </c>
    </row>
    <row r="479" spans="1:14" ht="15.75" thickBot="1">
      <c r="A479" s="11" t="str">
        <f t="shared" si="22"/>
        <v>N705367 2</v>
      </c>
      <c r="B479" s="3" t="s">
        <v>135</v>
      </c>
      <c r="C479" s="271">
        <v>2</v>
      </c>
      <c r="D479" s="273">
        <v>5835.21</v>
      </c>
      <c r="E479" s="116">
        <v>583.52</v>
      </c>
      <c r="F479" s="116" t="s">
        <v>30</v>
      </c>
      <c r="G479" s="117">
        <v>6418.73</v>
      </c>
      <c r="H479" s="118">
        <v>44212</v>
      </c>
      <c r="I479" s="41">
        <v>44212</v>
      </c>
      <c r="J479" s="30">
        <f t="shared" si="24"/>
        <v>44197</v>
      </c>
      <c r="L479" s="11">
        <f>IF(I479&lt;&gt;"",IF(SUMIF(Planes!BA:BA,'Control de pagos'!A479,Planes!BC:BC)=0,"",SUMIF(Planes!BA:BA,'Control de pagos'!A479,Planes!BC:BC)),"")</f>
        <v>364.15320000000003</v>
      </c>
      <c r="N479" s="62">
        <f t="shared" si="23"/>
        <v>5835.21</v>
      </c>
    </row>
    <row r="480" spans="1:14" ht="15.75" thickBot="1">
      <c r="A480" s="11" t="str">
        <f t="shared" si="22"/>
        <v>N705367 2</v>
      </c>
      <c r="B480" s="3" t="s">
        <v>135</v>
      </c>
      <c r="C480" s="272"/>
      <c r="D480" s="274"/>
      <c r="E480" s="116">
        <v>583.52</v>
      </c>
      <c r="F480" s="116">
        <v>64.62</v>
      </c>
      <c r="G480" s="117">
        <v>6483.35</v>
      </c>
      <c r="H480" s="118">
        <v>44222</v>
      </c>
      <c r="J480" s="30" t="str">
        <f t="shared" si="24"/>
        <v>-</v>
      </c>
      <c r="L480" s="11" t="str">
        <f>IF(I480&lt;&gt;"",IF(SUMIF(Planes!BA:BA,'Control de pagos'!A480,Planes!BC:BC)=0,"",SUMIF(Planes!BA:BA,'Control de pagos'!A480,Planes!BC:BC)),"")</f>
        <v/>
      </c>
      <c r="N480" s="62">
        <f t="shared" si="23"/>
        <v>5835.21</v>
      </c>
    </row>
    <row r="481" spans="1:14" ht="15.75" thickBot="1">
      <c r="A481" s="11" t="str">
        <f t="shared" si="22"/>
        <v>N705367 3</v>
      </c>
      <c r="B481" s="3" t="s">
        <v>135</v>
      </c>
      <c r="C481" s="271">
        <v>3</v>
      </c>
      <c r="D481" s="273">
        <v>5835.21</v>
      </c>
      <c r="E481" s="116">
        <v>700.23</v>
      </c>
      <c r="F481" s="116" t="s">
        <v>30</v>
      </c>
      <c r="G481" s="117">
        <v>6535.44</v>
      </c>
      <c r="H481" s="118">
        <v>44243</v>
      </c>
      <c r="J481" s="30" t="str">
        <f t="shared" si="24"/>
        <v>-</v>
      </c>
      <c r="L481" s="11" t="str">
        <f>IF(I481&lt;&gt;"",IF(SUMIF(Planes!BA:BA,'Control de pagos'!A481,Planes!BC:BC)=0,"",SUMIF(Planes!BA:BA,'Control de pagos'!A481,Planes!BC:BC)),"")</f>
        <v/>
      </c>
      <c r="N481" s="62">
        <f t="shared" si="23"/>
        <v>5835.21</v>
      </c>
    </row>
    <row r="482" spans="1:14" ht="15.75" thickBot="1">
      <c r="A482" s="11" t="str">
        <f t="shared" si="22"/>
        <v>N705367 3</v>
      </c>
      <c r="B482" s="3" t="s">
        <v>135</v>
      </c>
      <c r="C482" s="272"/>
      <c r="D482" s="274"/>
      <c r="E482" s="116">
        <v>700.23</v>
      </c>
      <c r="F482" s="116">
        <v>65.790000000000006</v>
      </c>
      <c r="G482" s="117">
        <v>6601.23</v>
      </c>
      <c r="H482" s="118">
        <v>44253</v>
      </c>
      <c r="I482" s="41">
        <v>44253</v>
      </c>
      <c r="J482" s="30">
        <f t="shared" si="24"/>
        <v>44228</v>
      </c>
      <c r="L482" s="11">
        <f>IF(I482&lt;&gt;"",IF(SUMIF(Planes!BA:BA,'Control de pagos'!A482,Planes!BC:BC)=0,"",SUMIF(Planes!BA:BA,'Control de pagos'!A482,Planes!BC:BC)),"")</f>
        <v>364.15320000000003</v>
      </c>
      <c r="N482" s="62">
        <f t="shared" si="23"/>
        <v>5835.21</v>
      </c>
    </row>
    <row r="483" spans="1:14" ht="15.75" thickBot="1">
      <c r="A483" s="11" t="str">
        <f t="shared" si="22"/>
        <v>N705367 4</v>
      </c>
      <c r="B483" s="3" t="s">
        <v>135</v>
      </c>
      <c r="C483" s="271">
        <v>4</v>
      </c>
      <c r="D483" s="273">
        <v>5835.21</v>
      </c>
      <c r="E483" s="116">
        <v>816.93</v>
      </c>
      <c r="F483" s="116" t="s">
        <v>30</v>
      </c>
      <c r="G483" s="117">
        <v>6652.14</v>
      </c>
      <c r="H483" s="118">
        <v>44271</v>
      </c>
      <c r="J483" s="30" t="str">
        <f t="shared" si="24"/>
        <v>-</v>
      </c>
      <c r="L483" s="11" t="str">
        <f>IF(I483&lt;&gt;"",IF(SUMIF(Planes!BA:BA,'Control de pagos'!A483,Planes!BC:BC)=0,"",SUMIF(Planes!BA:BA,'Control de pagos'!A483,Planes!BC:BC)),"")</f>
        <v/>
      </c>
      <c r="N483" s="62">
        <f t="shared" si="23"/>
        <v>5835.21</v>
      </c>
    </row>
    <row r="484" spans="1:14" ht="15.75" thickBot="1">
      <c r="A484" s="11" t="str">
        <f t="shared" si="22"/>
        <v>N705367 4</v>
      </c>
      <c r="B484" s="3" t="s">
        <v>135</v>
      </c>
      <c r="C484" s="272"/>
      <c r="D484" s="274"/>
      <c r="E484" s="116">
        <v>816.93</v>
      </c>
      <c r="F484" s="116">
        <v>66.959999999999994</v>
      </c>
      <c r="G484" s="117">
        <v>6719.1</v>
      </c>
      <c r="H484" s="118">
        <v>44281</v>
      </c>
      <c r="I484" s="41">
        <v>44281</v>
      </c>
      <c r="J484" s="30">
        <f t="shared" si="24"/>
        <v>44256</v>
      </c>
      <c r="L484" s="11">
        <f>IF(I484&lt;&gt;"",IF(SUMIF(Planes!BA:BA,'Control de pagos'!A484,Planes!BC:BC)=0,"",SUMIF(Planes!BA:BA,'Control de pagos'!A484,Planes!BC:BC)),"")</f>
        <v>364.15320000000003</v>
      </c>
      <c r="N484" s="62">
        <f t="shared" si="23"/>
        <v>5835.21</v>
      </c>
    </row>
    <row r="485" spans="1:14" ht="15.75" thickBot="1">
      <c r="A485" s="11" t="str">
        <f t="shared" si="22"/>
        <v>N705367 5</v>
      </c>
      <c r="B485" s="3" t="s">
        <v>135</v>
      </c>
      <c r="C485" s="271">
        <v>5</v>
      </c>
      <c r="D485" s="273">
        <v>5835.21</v>
      </c>
      <c r="E485" s="116">
        <v>933.63</v>
      </c>
      <c r="F485" s="116" t="s">
        <v>30</v>
      </c>
      <c r="G485" s="117">
        <v>6768.84</v>
      </c>
      <c r="H485" s="118">
        <v>44302</v>
      </c>
      <c r="I485" s="41">
        <v>44302</v>
      </c>
      <c r="J485" s="30">
        <f t="shared" si="24"/>
        <v>44287</v>
      </c>
      <c r="L485" s="11">
        <f>IF(I485&lt;&gt;"",IF(SUMIF(Planes!BA:BA,'Control de pagos'!A485,Planes!BC:BC)=0,"",SUMIF(Planes!BA:BA,'Control de pagos'!A485,Planes!BC:BC)),"")</f>
        <v>364.15320000000003</v>
      </c>
      <c r="N485" s="62">
        <f t="shared" si="23"/>
        <v>5835.21</v>
      </c>
    </row>
    <row r="486" spans="1:14" ht="15.75" thickBot="1">
      <c r="A486" s="11" t="str">
        <f t="shared" si="22"/>
        <v>N705367 5</v>
      </c>
      <c r="B486" s="3" t="s">
        <v>135</v>
      </c>
      <c r="C486" s="272"/>
      <c r="D486" s="274"/>
      <c r="E486" s="116">
        <v>933.63</v>
      </c>
      <c r="F486" s="116">
        <v>68.14</v>
      </c>
      <c r="G486" s="117">
        <v>6836.98</v>
      </c>
      <c r="H486" s="118">
        <v>44312</v>
      </c>
      <c r="J486" s="30" t="str">
        <f t="shared" si="24"/>
        <v>-</v>
      </c>
      <c r="L486" s="11" t="str">
        <f>IF(I486&lt;&gt;"",IF(SUMIF(Planes!BA:BA,'Control de pagos'!A486,Planes!BC:BC)=0,"",SUMIF(Planes!BA:BA,'Control de pagos'!A486,Planes!BC:BC)),"")</f>
        <v/>
      </c>
      <c r="N486" s="62">
        <f t="shared" si="23"/>
        <v>5835.21</v>
      </c>
    </row>
    <row r="487" spans="1:14" ht="15.75" thickBot="1">
      <c r="A487" s="11" t="str">
        <f t="shared" si="22"/>
        <v>N705367 6</v>
      </c>
      <c r="B487" s="3" t="s">
        <v>135</v>
      </c>
      <c r="C487" s="271">
        <v>6</v>
      </c>
      <c r="D487" s="273">
        <v>5835.21</v>
      </c>
      <c r="E487" s="117">
        <v>1050.3399999999999</v>
      </c>
      <c r="F487" s="116" t="s">
        <v>30</v>
      </c>
      <c r="G487" s="117">
        <v>6885.55</v>
      </c>
      <c r="H487" s="118">
        <v>44332</v>
      </c>
      <c r="I487" s="41">
        <v>44333</v>
      </c>
      <c r="J487" s="30">
        <f t="shared" si="24"/>
        <v>44317</v>
      </c>
      <c r="L487" s="11">
        <f>IF(I487&lt;&gt;"",IF(SUMIF(Planes!BA:BA,'Control de pagos'!A487,Planes!BC:BC)=0,"",SUMIF(Planes!BA:BA,'Control de pagos'!A487,Planes!BC:BC)),"")</f>
        <v>364.15320000000003</v>
      </c>
      <c r="N487" s="62">
        <f t="shared" si="23"/>
        <v>5835.21</v>
      </c>
    </row>
    <row r="488" spans="1:14" ht="15.75" thickBot="1">
      <c r="A488" s="11" t="str">
        <f t="shared" si="22"/>
        <v>N705367 6</v>
      </c>
      <c r="B488" s="3" t="s">
        <v>135</v>
      </c>
      <c r="C488" s="272"/>
      <c r="D488" s="274"/>
      <c r="E488" s="117">
        <v>1050.3399999999999</v>
      </c>
      <c r="F488" s="116">
        <v>69.31</v>
      </c>
      <c r="G488" s="117">
        <v>6954.86</v>
      </c>
      <c r="H488" s="118">
        <v>44342</v>
      </c>
      <c r="J488" s="30" t="str">
        <f t="shared" si="24"/>
        <v>-</v>
      </c>
      <c r="L488" s="11" t="str">
        <f>IF(I488&lt;&gt;"",IF(SUMIF(Planes!BA:BA,'Control de pagos'!A488,Planes!BC:BC)=0,"",SUMIF(Planes!BA:BA,'Control de pagos'!A488,Planes!BC:BC)),"")</f>
        <v/>
      </c>
      <c r="N488" s="62">
        <f t="shared" si="23"/>
        <v>5835.21</v>
      </c>
    </row>
    <row r="489" spans="1:14" ht="15.75" thickBot="1">
      <c r="A489" s="11" t="str">
        <f t="shared" si="22"/>
        <v>N705367 7</v>
      </c>
      <c r="B489" s="3" t="s">
        <v>135</v>
      </c>
      <c r="C489" s="271">
        <v>7</v>
      </c>
      <c r="D489" s="273">
        <v>5835.21</v>
      </c>
      <c r="E489" s="117">
        <v>1167.04</v>
      </c>
      <c r="F489" s="116" t="s">
        <v>30</v>
      </c>
      <c r="G489" s="117">
        <v>7002.25</v>
      </c>
      <c r="H489" s="118">
        <v>44363</v>
      </c>
      <c r="I489" s="41">
        <v>44363</v>
      </c>
      <c r="J489" s="30">
        <f t="shared" si="24"/>
        <v>44348</v>
      </c>
      <c r="L489" s="11">
        <f>IF(I489&lt;&gt;"",IF(SUMIF(Planes!BA:BA,'Control de pagos'!A489,Planes!BC:BC)=0,"",SUMIF(Planes!BA:BA,'Control de pagos'!A489,Planes!BC:BC)),"")</f>
        <v>364.15320000000003</v>
      </c>
      <c r="N489" s="62">
        <f t="shared" si="23"/>
        <v>5835.21</v>
      </c>
    </row>
    <row r="490" spans="1:14" ht="15.75" thickBot="1">
      <c r="A490" s="11" t="str">
        <f t="shared" ref="A490:A553" si="25">B490&amp;" "&amp;IF(C490="",C489,C490)</f>
        <v>N705367 7</v>
      </c>
      <c r="B490" s="3" t="s">
        <v>135</v>
      </c>
      <c r="C490" s="272"/>
      <c r="D490" s="274"/>
      <c r="E490" s="117">
        <v>1167.04</v>
      </c>
      <c r="F490" s="116">
        <v>70.489999999999995</v>
      </c>
      <c r="G490" s="117">
        <v>7072.74</v>
      </c>
      <c r="H490" s="118">
        <v>44373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2">
        <f t="shared" si="23"/>
        <v>5835.21</v>
      </c>
    </row>
    <row r="491" spans="1:14" ht="15.75" thickBot="1">
      <c r="A491" s="11" t="str">
        <f t="shared" si="25"/>
        <v>N705367 8</v>
      </c>
      <c r="B491" s="3" t="s">
        <v>135</v>
      </c>
      <c r="C491" s="271">
        <v>8</v>
      </c>
      <c r="D491" s="273">
        <v>5835.21</v>
      </c>
      <c r="E491" s="117">
        <v>1283.75</v>
      </c>
      <c r="F491" s="116" t="s">
        <v>30</v>
      </c>
      <c r="G491" s="117">
        <v>7118.96</v>
      </c>
      <c r="H491" s="118">
        <v>44393</v>
      </c>
      <c r="I491" s="41">
        <v>44393</v>
      </c>
      <c r="J491" s="30">
        <f t="shared" si="24"/>
        <v>44378</v>
      </c>
      <c r="L491" s="11">
        <f>IF(I491&lt;&gt;"",IF(SUMIF(Planes!BA:BA,'Control de pagos'!A491,Planes!BC:BC)=0,"",SUMIF(Planes!BA:BA,'Control de pagos'!A491,Planes!BC:BC)),"")</f>
        <v>364.15320000000003</v>
      </c>
      <c r="N491" s="62">
        <f t="shared" si="23"/>
        <v>5835.21</v>
      </c>
    </row>
    <row r="492" spans="1:14" ht="15.75" thickBot="1">
      <c r="A492" s="11" t="str">
        <f t="shared" si="25"/>
        <v>N705367 8</v>
      </c>
      <c r="B492" s="3" t="s">
        <v>135</v>
      </c>
      <c r="C492" s="272"/>
      <c r="D492" s="274"/>
      <c r="E492" s="117">
        <v>1283.75</v>
      </c>
      <c r="F492" s="116">
        <v>71.66</v>
      </c>
      <c r="G492" s="117">
        <v>7190.62</v>
      </c>
      <c r="H492" s="118">
        <v>44403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2">
        <f t="shared" si="23"/>
        <v>5835.21</v>
      </c>
    </row>
    <row r="493" spans="1:14" ht="15.75" thickBot="1">
      <c r="A493" s="11" t="str">
        <f t="shared" si="25"/>
        <v>N705367 9</v>
      </c>
      <c r="B493" s="3" t="s">
        <v>135</v>
      </c>
      <c r="C493" s="271">
        <v>9</v>
      </c>
      <c r="D493" s="273">
        <v>5835.21</v>
      </c>
      <c r="E493" s="117">
        <v>1400.45</v>
      </c>
      <c r="F493" s="116" t="s">
        <v>30</v>
      </c>
      <c r="G493" s="117">
        <v>7235.66</v>
      </c>
      <c r="H493" s="118">
        <v>44424</v>
      </c>
      <c r="I493" s="41">
        <v>44425</v>
      </c>
      <c r="J493" s="30">
        <f t="shared" si="24"/>
        <v>44409</v>
      </c>
      <c r="L493" s="11">
        <f>IF(I493&lt;&gt;"",IF(SUMIF(Planes!BA:BA,'Control de pagos'!A493,Planes!BC:BC)=0,"",SUMIF(Planes!BA:BA,'Control de pagos'!A493,Planes!BC:BC)),"")</f>
        <v>364.15320000000003</v>
      </c>
      <c r="N493" s="62">
        <f t="shared" si="23"/>
        <v>5835.21</v>
      </c>
    </row>
    <row r="494" spans="1:14" ht="15.75" thickBot="1">
      <c r="A494" s="11" t="str">
        <f t="shared" si="25"/>
        <v>N705367 9</v>
      </c>
      <c r="B494" s="3" t="s">
        <v>135</v>
      </c>
      <c r="C494" s="272"/>
      <c r="D494" s="274"/>
      <c r="E494" s="117">
        <v>1400.45</v>
      </c>
      <c r="F494" s="116">
        <v>72.84</v>
      </c>
      <c r="G494" s="117">
        <v>7308.5</v>
      </c>
      <c r="H494" s="118">
        <v>44434</v>
      </c>
      <c r="J494" s="30" t="str">
        <f t="shared" si="24"/>
        <v>-</v>
      </c>
      <c r="L494" s="11" t="str">
        <f>IF(I494&lt;&gt;"",IF(SUMIF(Planes!BA:BA,'Control de pagos'!A494,Planes!BC:BC)=0,"",SUMIF(Planes!BA:BA,'Control de pagos'!A494,Planes!BC:BC)),"")</f>
        <v/>
      </c>
      <c r="N494" s="62">
        <f t="shared" si="23"/>
        <v>5835.21</v>
      </c>
    </row>
    <row r="495" spans="1:14" ht="15.75" thickBot="1">
      <c r="A495" s="11" t="str">
        <f t="shared" si="25"/>
        <v>N705367 10</v>
      </c>
      <c r="B495" s="3" t="s">
        <v>135</v>
      </c>
      <c r="C495" s="271">
        <v>10</v>
      </c>
      <c r="D495" s="273">
        <v>5835.21</v>
      </c>
      <c r="E495" s="117">
        <v>1517.15</v>
      </c>
      <c r="F495" s="116" t="s">
        <v>30</v>
      </c>
      <c r="G495" s="117">
        <v>7352.36</v>
      </c>
      <c r="H495" s="118">
        <v>44455</v>
      </c>
      <c r="I495" s="41">
        <v>44455</v>
      </c>
      <c r="J495" s="30">
        <f t="shared" si="24"/>
        <v>44440</v>
      </c>
      <c r="L495" s="11">
        <f>IF(I495&lt;&gt;"",IF(SUMIF(Planes!BA:BA,'Control de pagos'!A495,Planes!BC:BC)=0,"",SUMIF(Planes!BA:BA,'Control de pagos'!A495,Planes!BC:BC)),"")</f>
        <v>364.15320000000003</v>
      </c>
      <c r="N495" s="62">
        <f t="shared" si="23"/>
        <v>5835.21</v>
      </c>
    </row>
    <row r="496" spans="1:14" ht="15.75" thickBot="1">
      <c r="A496" s="11" t="str">
        <f t="shared" si="25"/>
        <v>N705367 10</v>
      </c>
      <c r="B496" s="3" t="s">
        <v>135</v>
      </c>
      <c r="C496" s="272"/>
      <c r="D496" s="274"/>
      <c r="E496" s="117">
        <v>1517.15</v>
      </c>
      <c r="F496" s="116">
        <v>74.010000000000005</v>
      </c>
      <c r="G496" s="117">
        <v>7426.37</v>
      </c>
      <c r="H496" s="118">
        <v>44465</v>
      </c>
      <c r="J496" s="30" t="str">
        <f t="shared" si="24"/>
        <v>-</v>
      </c>
      <c r="L496" s="11" t="str">
        <f>IF(I496&lt;&gt;"",IF(SUMIF(Planes!BA:BA,'Control de pagos'!A496,Planes!BC:BC)=0,"",SUMIF(Planes!BA:BA,'Control de pagos'!A496,Planes!BC:BC)),"")</f>
        <v/>
      </c>
      <c r="N496" s="62">
        <f t="shared" si="23"/>
        <v>5835.21</v>
      </c>
    </row>
    <row r="497" spans="1:14" ht="15.75" thickBot="1">
      <c r="A497" s="11" t="str">
        <f t="shared" si="25"/>
        <v>N705367 11</v>
      </c>
      <c r="B497" s="3" t="s">
        <v>135</v>
      </c>
      <c r="C497" s="224">
        <v>11</v>
      </c>
      <c r="D497" s="267">
        <v>5835.21</v>
      </c>
      <c r="E497" s="104">
        <v>1633.86</v>
      </c>
      <c r="F497" s="106" t="s">
        <v>30</v>
      </c>
      <c r="G497" s="104">
        <v>7469.07</v>
      </c>
      <c r="H497" s="105">
        <v>44485</v>
      </c>
      <c r="I497" s="41">
        <v>44487</v>
      </c>
      <c r="J497" s="30">
        <f t="shared" si="24"/>
        <v>44470</v>
      </c>
      <c r="L497" s="11">
        <f>IF(I497&lt;&gt;"",IF(SUMIF(Planes!BA:BA,'Control de pagos'!A497,Planes!BC:BC)=0,"",SUMIF(Planes!BA:BA,'Control de pagos'!A497,Planes!BC:BC)),"")</f>
        <v>364.15320000000003</v>
      </c>
      <c r="N497" s="62">
        <f t="shared" si="23"/>
        <v>5835.21</v>
      </c>
    </row>
    <row r="498" spans="1:14" ht="15.75" thickBot="1">
      <c r="A498" s="11" t="str">
        <f t="shared" si="25"/>
        <v>N705367 11</v>
      </c>
      <c r="B498" s="3" t="s">
        <v>135</v>
      </c>
      <c r="C498" s="226"/>
      <c r="D498" s="268"/>
      <c r="E498" s="104">
        <v>1633.86</v>
      </c>
      <c r="F498" s="106">
        <v>75.19</v>
      </c>
      <c r="G498" s="104">
        <v>7544.26</v>
      </c>
      <c r="H498" s="105">
        <v>44495</v>
      </c>
      <c r="J498" s="30" t="str">
        <f t="shared" si="24"/>
        <v>-</v>
      </c>
      <c r="L498" s="11" t="str">
        <f>IF(I498&lt;&gt;"",IF(SUMIF(Planes!BA:BA,'Control de pagos'!A498,Planes!BC:BC)=0,"",SUMIF(Planes!BA:BA,'Control de pagos'!A498,Planes!BC:BC)),"")</f>
        <v/>
      </c>
      <c r="N498" s="62">
        <f t="shared" si="23"/>
        <v>5835.21</v>
      </c>
    </row>
    <row r="499" spans="1:14" ht="15.75" thickBot="1">
      <c r="A499" s="11" t="str">
        <f t="shared" si="25"/>
        <v>N705367 12</v>
      </c>
      <c r="B499" s="3" t="s">
        <v>135</v>
      </c>
      <c r="C499" s="224">
        <v>12</v>
      </c>
      <c r="D499" s="267">
        <v>5835.21</v>
      </c>
      <c r="E499" s="104">
        <v>1750.56</v>
      </c>
      <c r="F499" s="106" t="s">
        <v>30</v>
      </c>
      <c r="G499" s="104">
        <v>7585.77</v>
      </c>
      <c r="H499" s="105">
        <v>44516</v>
      </c>
      <c r="I499" s="41">
        <v>44516</v>
      </c>
      <c r="J499" s="30">
        <f t="shared" si="24"/>
        <v>44501</v>
      </c>
      <c r="L499" s="11">
        <f>IF(I499&lt;&gt;"",IF(SUMIF(Planes!BA:BA,'Control de pagos'!A499,Planes!BC:BC)=0,"",SUMIF(Planes!BA:BA,'Control de pagos'!A499,Planes!BC:BC)),"")</f>
        <v>364.15320000000003</v>
      </c>
      <c r="N499" s="62">
        <f t="shared" si="23"/>
        <v>5835.21</v>
      </c>
    </row>
    <row r="500" spans="1:14" ht="15.75" thickBot="1">
      <c r="A500" s="11" t="str">
        <f t="shared" si="25"/>
        <v>N705367 12</v>
      </c>
      <c r="B500" s="3" t="s">
        <v>135</v>
      </c>
      <c r="C500" s="226"/>
      <c r="D500" s="268"/>
      <c r="E500" s="104">
        <v>1750.56</v>
      </c>
      <c r="F500" s="106">
        <v>76.36</v>
      </c>
      <c r="G500" s="104">
        <v>7662.13</v>
      </c>
      <c r="H500" s="105">
        <v>44526</v>
      </c>
      <c r="J500" s="30" t="str">
        <f t="shared" si="24"/>
        <v>-</v>
      </c>
      <c r="L500" s="11" t="str">
        <f>IF(I500&lt;&gt;"",IF(SUMIF(Planes!BA:BA,'Control de pagos'!A500,Planes!BC:BC)=0,"",SUMIF(Planes!BA:BA,'Control de pagos'!A500,Planes!BC:BC)),"")</f>
        <v/>
      </c>
      <c r="N500" s="62">
        <f t="shared" si="23"/>
        <v>5835.21</v>
      </c>
    </row>
    <row r="501" spans="1:14" ht="15.75" thickBot="1">
      <c r="A501" s="11" t="str">
        <f t="shared" si="25"/>
        <v>N705367 13</v>
      </c>
      <c r="B501" s="3" t="s">
        <v>135</v>
      </c>
      <c r="C501" s="224">
        <v>13</v>
      </c>
      <c r="D501" s="267">
        <v>5835.21</v>
      </c>
      <c r="E501" s="104">
        <v>2210.38</v>
      </c>
      <c r="F501" s="106" t="s">
        <v>30</v>
      </c>
      <c r="G501" s="104">
        <f>+E501+D501</f>
        <v>8045.59</v>
      </c>
      <c r="H501" s="105">
        <v>44546</v>
      </c>
      <c r="I501" s="41">
        <v>44546</v>
      </c>
      <c r="J501" s="30">
        <f t="shared" si="24"/>
        <v>44531</v>
      </c>
      <c r="L501" s="11">
        <f>IF(I501&lt;&gt;"",IF(SUMIF(Planes!BA:BA,'Control de pagos'!A501,Planes!BC:BC)=0,"",SUMIF(Planes!BA:BA,'Control de pagos'!A501,Planes!BC:BC)),"")</f>
        <v>364.15320000000003</v>
      </c>
      <c r="N501" s="62">
        <f t="shared" si="23"/>
        <v>5835.21</v>
      </c>
    </row>
    <row r="502" spans="1:14" ht="15.75" thickBot="1">
      <c r="A502" s="11" t="str">
        <f t="shared" si="25"/>
        <v>N705367 13</v>
      </c>
      <c r="B502" s="3" t="s">
        <v>135</v>
      </c>
      <c r="C502" s="226"/>
      <c r="D502" s="268"/>
      <c r="E502" s="104">
        <v>1867.27</v>
      </c>
      <c r="F502" s="106">
        <v>77.540000000000006</v>
      </c>
      <c r="G502" s="104">
        <v>7780.02</v>
      </c>
      <c r="H502" s="105">
        <v>44556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2">
        <f t="shared" si="23"/>
        <v>5835.21</v>
      </c>
    </row>
    <row r="503" spans="1:14" ht="15.75" thickBot="1">
      <c r="A503" s="11" t="str">
        <f t="shared" si="25"/>
        <v>N705367 14</v>
      </c>
      <c r="B503" s="3" t="s">
        <v>135</v>
      </c>
      <c r="C503" s="224">
        <v>14</v>
      </c>
      <c r="D503" s="267">
        <v>5835.21</v>
      </c>
      <c r="E503" s="104">
        <v>2376.1</v>
      </c>
      <c r="F503" s="106" t="s">
        <v>30</v>
      </c>
      <c r="G503" s="104">
        <f>+D503+E503</f>
        <v>8211.31</v>
      </c>
      <c r="H503" s="105">
        <v>44577</v>
      </c>
      <c r="I503" s="41">
        <v>44577</v>
      </c>
      <c r="J503" s="30">
        <f t="shared" si="24"/>
        <v>44562</v>
      </c>
      <c r="L503" s="11">
        <f>IF(I503&lt;&gt;"",IF(SUMIF(Planes!BA:BA,'Control de pagos'!A503,Planes!BC:BC)=0,"",SUMIF(Planes!BA:BA,'Control de pagos'!A503,Planes!BC:BC)),"")</f>
        <v>364.15320000000003</v>
      </c>
      <c r="N503" s="62">
        <f t="shared" si="23"/>
        <v>5835.21</v>
      </c>
    </row>
    <row r="504" spans="1:14" ht="15.75" thickBot="1">
      <c r="A504" s="11" t="str">
        <f t="shared" si="25"/>
        <v>N705367 14</v>
      </c>
      <c r="B504" s="3" t="s">
        <v>135</v>
      </c>
      <c r="C504" s="226"/>
      <c r="D504" s="268"/>
      <c r="E504" s="104">
        <v>1983.97</v>
      </c>
      <c r="F504" s="106">
        <v>78.709999999999994</v>
      </c>
      <c r="G504" s="104">
        <v>7897.89</v>
      </c>
      <c r="H504" s="105">
        <v>44587</v>
      </c>
      <c r="J504" s="30" t="str">
        <f t="shared" si="24"/>
        <v>-</v>
      </c>
      <c r="L504" s="11" t="str">
        <f>IF(I504&lt;&gt;"",IF(SUMIF(Planes!BA:BA,'Control de pagos'!A504,Planes!BC:BC)=0,"",SUMIF(Planes!BA:BA,'Control de pagos'!A504,Planes!BC:BC)),"")</f>
        <v/>
      </c>
      <c r="N504" s="62">
        <f t="shared" si="23"/>
        <v>5835.21</v>
      </c>
    </row>
    <row r="505" spans="1:14" ht="15.75" thickBot="1">
      <c r="A505" s="11" t="str">
        <f t="shared" si="25"/>
        <v>N705367 15</v>
      </c>
      <c r="B505" s="3" t="s">
        <v>135</v>
      </c>
      <c r="C505" s="224">
        <v>15</v>
      </c>
      <c r="D505" s="267">
        <v>5835.21</v>
      </c>
      <c r="E505" s="104">
        <v>2100.6799999999998</v>
      </c>
      <c r="F505" s="106" t="s">
        <v>30</v>
      </c>
      <c r="G505" s="104">
        <v>7935.89</v>
      </c>
      <c r="H505" s="105">
        <v>44608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2">
        <f t="shared" si="23"/>
        <v>5835.21</v>
      </c>
    </row>
    <row r="506" spans="1:14" ht="15.75" thickBot="1">
      <c r="A506" s="11" t="str">
        <f t="shared" si="25"/>
        <v>N705367 15</v>
      </c>
      <c r="B506" s="3" t="s">
        <v>135</v>
      </c>
      <c r="C506" s="226"/>
      <c r="D506" s="268"/>
      <c r="E506" s="104">
        <v>2100.6799999999998</v>
      </c>
      <c r="F506" s="106">
        <v>79.89</v>
      </c>
      <c r="G506" s="104">
        <v>8015.78</v>
      </c>
      <c r="H506" s="105">
        <v>44618</v>
      </c>
      <c r="I506" s="41">
        <v>44618</v>
      </c>
      <c r="J506" s="30">
        <f t="shared" si="24"/>
        <v>44593</v>
      </c>
      <c r="L506" s="11">
        <f>IF(I506&lt;&gt;"",IF(SUMIF(Planes!BA:BA,'Control de pagos'!A506,Planes!BC:BC)=0,"",SUMIF(Planes!BA:BA,'Control de pagos'!A506,Planes!BC:BC)),"")</f>
        <v>364.15320000000003</v>
      </c>
      <c r="N506" s="62">
        <f t="shared" si="23"/>
        <v>5835.21</v>
      </c>
    </row>
    <row r="507" spans="1:14" ht="15.75" thickBot="1">
      <c r="A507" s="11" t="str">
        <f t="shared" si="25"/>
        <v>N705367 16</v>
      </c>
      <c r="B507" s="3" t="s">
        <v>135</v>
      </c>
      <c r="C507" s="224">
        <v>16</v>
      </c>
      <c r="D507" s="267">
        <v>5835.21</v>
      </c>
      <c r="E507" s="104">
        <v>2217.38</v>
      </c>
      <c r="F507" s="106" t="s">
        <v>30</v>
      </c>
      <c r="G507" s="104">
        <v>8052.59</v>
      </c>
      <c r="H507" s="105">
        <v>44636</v>
      </c>
      <c r="I507" s="41">
        <v>44636</v>
      </c>
      <c r="J507" s="30">
        <f t="shared" si="24"/>
        <v>44621</v>
      </c>
      <c r="L507" s="11">
        <f>IF(I507&lt;&gt;"",IF(SUMIF(Planes!BA:BA,'Control de pagos'!A507,Planes!BC:BC)=0,"",SUMIF(Planes!BA:BA,'Control de pagos'!A507,Planes!BC:BC)),"")</f>
        <v>364.15320000000003</v>
      </c>
      <c r="N507" s="62">
        <f t="shared" si="23"/>
        <v>5835.21</v>
      </c>
    </row>
    <row r="508" spans="1:14" ht="15.75" thickBot="1">
      <c r="A508" s="11" t="str">
        <f t="shared" si="25"/>
        <v>N705367 16</v>
      </c>
      <c r="B508" s="3" t="s">
        <v>135</v>
      </c>
      <c r="C508" s="226"/>
      <c r="D508" s="268"/>
      <c r="E508" s="104">
        <v>2217.38</v>
      </c>
      <c r="F508" s="106">
        <v>81.06</v>
      </c>
      <c r="G508" s="104">
        <v>8133.65</v>
      </c>
      <c r="H508" s="105">
        <v>44646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2">
        <f t="shared" si="23"/>
        <v>5835.21</v>
      </c>
    </row>
    <row r="509" spans="1:14" ht="15.75" thickBot="1">
      <c r="A509" s="11" t="str">
        <f t="shared" si="25"/>
        <v>N705367 17</v>
      </c>
      <c r="B509" s="3" t="s">
        <v>135</v>
      </c>
      <c r="C509" s="224">
        <v>17</v>
      </c>
      <c r="D509" s="267">
        <v>5835.21</v>
      </c>
      <c r="E509" s="104">
        <v>2873.26</v>
      </c>
      <c r="F509" s="106" t="s">
        <v>30</v>
      </c>
      <c r="G509" s="104">
        <f>+D509+E509</f>
        <v>8708.4700000000012</v>
      </c>
      <c r="H509" s="105">
        <v>44667</v>
      </c>
      <c r="I509" s="41">
        <v>44667</v>
      </c>
      <c r="J509" s="30">
        <f t="shared" si="24"/>
        <v>44652</v>
      </c>
      <c r="L509" s="11">
        <f>IF(I509&lt;&gt;"",IF(SUMIF(Planes!BA:BA,'Control de pagos'!A509,Planes!BC:BC)=0,"",SUMIF(Planes!BA:BA,'Control de pagos'!A509,Planes!BC:BC)),"")</f>
        <v>364.15320000000003</v>
      </c>
      <c r="N509" s="62">
        <f t="shared" si="23"/>
        <v>5835.21</v>
      </c>
    </row>
    <row r="510" spans="1:14" ht="15.75" thickBot="1">
      <c r="A510" s="11" t="str">
        <f t="shared" si="25"/>
        <v>N705367 17</v>
      </c>
      <c r="B510" s="3" t="s">
        <v>135</v>
      </c>
      <c r="C510" s="226"/>
      <c r="D510" s="268"/>
      <c r="E510" s="104">
        <v>2334.08</v>
      </c>
      <c r="F510" s="106">
        <v>82.24</v>
      </c>
      <c r="G510" s="104">
        <v>8251.5300000000007</v>
      </c>
      <c r="H510" s="105">
        <v>44677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2">
        <f t="shared" si="23"/>
        <v>5835.21</v>
      </c>
    </row>
    <row r="511" spans="1:14" ht="15.75" thickBot="1">
      <c r="A511" s="11" t="str">
        <f t="shared" si="25"/>
        <v>N705367 18</v>
      </c>
      <c r="B511" s="3" t="s">
        <v>135</v>
      </c>
      <c r="C511" s="224">
        <v>18</v>
      </c>
      <c r="D511" s="267">
        <v>5835.21</v>
      </c>
      <c r="E511" s="104">
        <v>3038.98</v>
      </c>
      <c r="F511" s="106" t="s">
        <v>30</v>
      </c>
      <c r="G511" s="104">
        <f>+D511+E511</f>
        <v>8874.19</v>
      </c>
      <c r="H511" s="105">
        <v>44697</v>
      </c>
      <c r="I511" s="41">
        <v>44697</v>
      </c>
      <c r="J511" s="30">
        <f t="shared" si="24"/>
        <v>44682</v>
      </c>
      <c r="L511" s="11">
        <f>IF(I511&lt;&gt;"",IF(SUMIF(Planes!BA:BA,'Control de pagos'!A511,Planes!BC:BC)=0,"",SUMIF(Planes!BA:BA,'Control de pagos'!A511,Planes!BC:BC)),"")</f>
        <v>364.15320000000003</v>
      </c>
      <c r="N511" s="62">
        <f t="shared" si="23"/>
        <v>5835.21</v>
      </c>
    </row>
    <row r="512" spans="1:14" ht="15.75" thickBot="1">
      <c r="A512" s="11" t="str">
        <f t="shared" si="25"/>
        <v>N705367 18</v>
      </c>
      <c r="B512" s="3" t="s">
        <v>135</v>
      </c>
      <c r="C512" s="226"/>
      <c r="D512" s="268"/>
      <c r="E512" s="104">
        <v>2450.79</v>
      </c>
      <c r="F512" s="106">
        <v>83.41</v>
      </c>
      <c r="G512" s="104">
        <v>8369.41</v>
      </c>
      <c r="H512" s="105">
        <v>44707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2">
        <f t="shared" si="23"/>
        <v>5835.21</v>
      </c>
    </row>
    <row r="513" spans="1:14" ht="15.75" thickBot="1">
      <c r="A513" s="11" t="str">
        <f t="shared" si="25"/>
        <v>N705367 19</v>
      </c>
      <c r="B513" s="3" t="s">
        <v>135</v>
      </c>
      <c r="C513" s="224">
        <v>19</v>
      </c>
      <c r="D513" s="267">
        <v>5835.21</v>
      </c>
      <c r="E513" s="104">
        <v>2567.4899999999998</v>
      </c>
      <c r="F513" s="106" t="s">
        <v>30</v>
      </c>
      <c r="G513" s="104">
        <v>8402.7000000000007</v>
      </c>
      <c r="H513" s="105">
        <v>44728</v>
      </c>
      <c r="I513" s="41">
        <v>44728</v>
      </c>
      <c r="J513" s="30">
        <f t="shared" si="24"/>
        <v>44713</v>
      </c>
      <c r="L513" s="11">
        <f>IF(I513&lt;&gt;"",IF(SUMIF(Planes!BA:BA,'Control de pagos'!A513,Planes!BC:BC)=0,"",SUMIF(Planes!BA:BA,'Control de pagos'!A513,Planes!BC:BC)),"")</f>
        <v>364.15320000000003</v>
      </c>
      <c r="N513" s="62">
        <f t="shared" si="23"/>
        <v>5835.21</v>
      </c>
    </row>
    <row r="514" spans="1:14" ht="15.75" thickBot="1">
      <c r="A514" s="11" t="str">
        <f t="shared" si="25"/>
        <v>N705367 19</v>
      </c>
      <c r="B514" s="3" t="s">
        <v>135</v>
      </c>
      <c r="C514" s="226"/>
      <c r="D514" s="268"/>
      <c r="E514" s="104">
        <v>2567.4899999999998</v>
      </c>
      <c r="F514" s="106">
        <v>84.59</v>
      </c>
      <c r="G514" s="104">
        <v>8487.2900000000009</v>
      </c>
      <c r="H514" s="105">
        <v>44738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2">
        <f t="shared" si="23"/>
        <v>5835.21</v>
      </c>
    </row>
    <row r="515" spans="1:14" ht="15.75" thickBot="1">
      <c r="A515" s="11" t="str">
        <f t="shared" si="25"/>
        <v>N705367 20</v>
      </c>
      <c r="B515" s="3" t="s">
        <v>135</v>
      </c>
      <c r="C515" s="224">
        <v>20</v>
      </c>
      <c r="D515" s="267">
        <v>5835.21</v>
      </c>
      <c r="E515" s="104">
        <v>2684.2</v>
      </c>
      <c r="F515" s="106" t="s">
        <v>30</v>
      </c>
      <c r="G515" s="104">
        <v>8519.41</v>
      </c>
      <c r="H515" s="105">
        <v>44758</v>
      </c>
      <c r="I515" s="41">
        <v>44758</v>
      </c>
      <c r="J515" s="30">
        <f t="shared" si="24"/>
        <v>44743</v>
      </c>
      <c r="L515" s="11">
        <f>IF(I515&lt;&gt;"",IF(SUMIF(Planes!BA:BA,'Control de pagos'!A515,Planes!BC:BC)=0,"",SUMIF(Planes!BA:BA,'Control de pagos'!A515,Planes!BC:BC)),"")</f>
        <v>364.15320000000003</v>
      </c>
      <c r="N515" s="62">
        <f t="shared" si="23"/>
        <v>5835.21</v>
      </c>
    </row>
    <row r="516" spans="1:14" ht="15.75" thickBot="1">
      <c r="A516" s="11" t="str">
        <f t="shared" si="25"/>
        <v>N705367 20</v>
      </c>
      <c r="B516" s="3" t="s">
        <v>135</v>
      </c>
      <c r="C516" s="226"/>
      <c r="D516" s="268"/>
      <c r="E516" s="104">
        <v>2684.2</v>
      </c>
      <c r="F516" s="106">
        <v>85.76</v>
      </c>
      <c r="G516" s="104">
        <v>8605.17</v>
      </c>
      <c r="H516" s="105">
        <v>44768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2">
        <f t="shared" ref="N516:N579" si="26">IF(D516=0,D515,D516)</f>
        <v>5835.21</v>
      </c>
    </row>
    <row r="517" spans="1:14" ht="15.75" thickBot="1">
      <c r="A517" s="11" t="str">
        <f t="shared" si="25"/>
        <v>N705367 21</v>
      </c>
      <c r="B517" s="3" t="s">
        <v>135</v>
      </c>
      <c r="C517" s="224">
        <v>21</v>
      </c>
      <c r="D517" s="267">
        <v>5835.21</v>
      </c>
      <c r="E517" s="104">
        <v>2800.9</v>
      </c>
      <c r="F517" s="106" t="s">
        <v>30</v>
      </c>
      <c r="G517" s="104">
        <v>8636.11</v>
      </c>
      <c r="H517" s="105">
        <v>44789</v>
      </c>
      <c r="I517" s="41">
        <v>44789</v>
      </c>
      <c r="J517" s="30">
        <f t="shared" si="24"/>
        <v>44774</v>
      </c>
      <c r="L517" s="11">
        <f>IF(I517&lt;&gt;"",IF(SUMIF(Planes!BA:BA,'Control de pagos'!A517,Planes!BC:BC)=0,"",SUMIF(Planes!BA:BA,'Control de pagos'!A517,Planes!BC:BC)),"")</f>
        <v>364.15320000000003</v>
      </c>
      <c r="N517" s="62">
        <f t="shared" si="26"/>
        <v>5835.21</v>
      </c>
    </row>
    <row r="518" spans="1:14" ht="15.75" thickBot="1">
      <c r="A518" s="11" t="str">
        <f t="shared" si="25"/>
        <v>N705367 21</v>
      </c>
      <c r="B518" s="3" t="s">
        <v>135</v>
      </c>
      <c r="C518" s="226"/>
      <c r="D518" s="268"/>
      <c r="E518" s="104">
        <v>2800.9</v>
      </c>
      <c r="F518" s="106">
        <v>86.94</v>
      </c>
      <c r="G518" s="104">
        <v>8723.0499999999993</v>
      </c>
      <c r="H518" s="105">
        <v>44799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2">
        <f t="shared" si="26"/>
        <v>5835.21</v>
      </c>
    </row>
    <row r="519" spans="1:14" ht="15.75" thickBot="1">
      <c r="A519" s="11" t="str">
        <f t="shared" si="25"/>
        <v>N705367 22</v>
      </c>
      <c r="B519" s="3" t="s">
        <v>135</v>
      </c>
      <c r="C519" s="224">
        <v>22</v>
      </c>
      <c r="D519" s="267">
        <v>5835.21</v>
      </c>
      <c r="E519" s="104">
        <v>2917.61</v>
      </c>
      <c r="F519" s="106" t="s">
        <v>30</v>
      </c>
      <c r="G519" s="104">
        <v>8752.82</v>
      </c>
      <c r="H519" s="105">
        <v>44820</v>
      </c>
      <c r="J519" s="30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2">
        <f t="shared" si="26"/>
        <v>5835.21</v>
      </c>
    </row>
    <row r="520" spans="1:14" ht="15.75" thickBot="1">
      <c r="A520" s="11" t="str">
        <f t="shared" si="25"/>
        <v>N705367 22</v>
      </c>
      <c r="B520" s="3" t="s">
        <v>135</v>
      </c>
      <c r="C520" s="226"/>
      <c r="D520" s="268"/>
      <c r="E520" s="104">
        <v>2917.61</v>
      </c>
      <c r="F520" s="106">
        <v>88.11</v>
      </c>
      <c r="G520" s="104">
        <v>8840.93</v>
      </c>
      <c r="H520" s="105">
        <v>44830</v>
      </c>
      <c r="I520" s="41">
        <v>44830</v>
      </c>
      <c r="J520" s="30">
        <f t="shared" si="24"/>
        <v>44805</v>
      </c>
      <c r="L520" s="11">
        <f>IF(I520&lt;&gt;"",IF(SUMIF(Planes!BA:BA,'Control de pagos'!A520,Planes!BC:BC)=0,"",SUMIF(Planes!BA:BA,'Control de pagos'!A520,Planes!BC:BC)),"")</f>
        <v>364.15320000000003</v>
      </c>
      <c r="N520" s="62">
        <f t="shared" si="26"/>
        <v>5835.21</v>
      </c>
    </row>
    <row r="521" spans="1:14" ht="15.75" thickBot="1">
      <c r="A521" s="11" t="str">
        <f t="shared" si="25"/>
        <v>N705367 23</v>
      </c>
      <c r="B521" s="3" t="s">
        <v>135</v>
      </c>
      <c r="C521" s="224">
        <v>23</v>
      </c>
      <c r="D521" s="267">
        <v>5835.21</v>
      </c>
      <c r="E521" s="104">
        <v>3034.31</v>
      </c>
      <c r="F521" s="106" t="s">
        <v>30</v>
      </c>
      <c r="G521" s="104">
        <v>8869.52</v>
      </c>
      <c r="H521" s="105">
        <v>44850</v>
      </c>
      <c r="J521" s="30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2">
        <f t="shared" si="26"/>
        <v>5835.21</v>
      </c>
    </row>
    <row r="522" spans="1:14" ht="15.75" thickBot="1">
      <c r="A522" s="11" t="str">
        <f t="shared" si="25"/>
        <v>N705367 23</v>
      </c>
      <c r="B522" s="3" t="s">
        <v>135</v>
      </c>
      <c r="C522" s="226"/>
      <c r="D522" s="268"/>
      <c r="E522" s="104">
        <v>3034.31</v>
      </c>
      <c r="F522" s="106">
        <v>89.29</v>
      </c>
      <c r="G522" s="104">
        <v>8958.81</v>
      </c>
      <c r="H522" s="105">
        <v>44860</v>
      </c>
      <c r="I522" s="41">
        <v>44860</v>
      </c>
      <c r="J522" s="30">
        <f t="shared" si="24"/>
        <v>44835</v>
      </c>
      <c r="L522" s="11">
        <f>IF(I522&lt;&gt;"",IF(SUMIF(Planes!BA:BA,'Control de pagos'!A522,Planes!BC:BC)=0,"",SUMIF(Planes!BA:BA,'Control de pagos'!A522,Planes!BC:BC)),"")</f>
        <v>364.15320000000003</v>
      </c>
      <c r="N522" s="62">
        <f t="shared" si="26"/>
        <v>5835.21</v>
      </c>
    </row>
    <row r="523" spans="1:14" ht="15.75" thickBot="1">
      <c r="A523" s="11" t="str">
        <f t="shared" si="25"/>
        <v>N705367 24</v>
      </c>
      <c r="B523" s="3" t="s">
        <v>135</v>
      </c>
      <c r="C523" s="224">
        <v>24</v>
      </c>
      <c r="D523" s="267">
        <v>5835.21</v>
      </c>
      <c r="E523" s="104">
        <v>3151.01</v>
      </c>
      <c r="F523" s="106" t="s">
        <v>30</v>
      </c>
      <c r="G523" s="104">
        <v>8986.2199999999993</v>
      </c>
      <c r="H523" s="105">
        <v>44881</v>
      </c>
      <c r="I523" s="41">
        <v>44881</v>
      </c>
      <c r="J523" s="30">
        <f t="shared" si="24"/>
        <v>44866</v>
      </c>
      <c r="L523" s="11">
        <f>IF(I523&lt;&gt;"",IF(SUMIF(Planes!BA:BA,'Control de pagos'!A523,Planes!BC:BC)=0,"",SUMIF(Planes!BA:BA,'Control de pagos'!A523,Planes!BC:BC)),"")</f>
        <v>364.15320000000003</v>
      </c>
      <c r="N523" s="62">
        <f t="shared" si="26"/>
        <v>5835.21</v>
      </c>
    </row>
    <row r="524" spans="1:14" ht="15.75" thickBot="1">
      <c r="A524" s="11" t="str">
        <f t="shared" si="25"/>
        <v>N705367 24</v>
      </c>
      <c r="B524" s="3" t="s">
        <v>135</v>
      </c>
      <c r="C524" s="226"/>
      <c r="D524" s="268"/>
      <c r="E524" s="104">
        <v>3151.01</v>
      </c>
      <c r="F524" s="106">
        <v>90.46</v>
      </c>
      <c r="G524" s="104">
        <v>9076.68</v>
      </c>
      <c r="H524" s="105">
        <v>44891</v>
      </c>
      <c r="J524" s="30" t="str">
        <f t="shared" si="24"/>
        <v>-</v>
      </c>
      <c r="L524" s="11" t="str">
        <f>IF(I524&lt;&gt;"",IF(SUMIF(Planes!BA:BA,'Control de pagos'!A524,Planes!BC:BC)=0,"",SUMIF(Planes!BA:BA,'Control de pagos'!A524,Planes!BC:BC)),"")</f>
        <v/>
      </c>
      <c r="N524" s="62">
        <f t="shared" si="26"/>
        <v>5835.21</v>
      </c>
    </row>
    <row r="525" spans="1:14" ht="15.75" thickBot="1">
      <c r="A525" s="11" t="str">
        <f t="shared" si="25"/>
        <v>N705367 25</v>
      </c>
      <c r="B525" s="3" t="s">
        <v>135</v>
      </c>
      <c r="C525" s="224">
        <v>25</v>
      </c>
      <c r="D525" s="267">
        <v>5835.21</v>
      </c>
      <c r="E525" s="104">
        <v>3267.72</v>
      </c>
      <c r="F525" s="106" t="s">
        <v>30</v>
      </c>
      <c r="G525" s="104">
        <v>9102.93</v>
      </c>
      <c r="H525" s="105">
        <v>44911</v>
      </c>
      <c r="I525" s="41">
        <v>44911</v>
      </c>
      <c r="J525" s="30">
        <f t="shared" si="24"/>
        <v>44896</v>
      </c>
      <c r="L525" s="11">
        <f>IF(I525&lt;&gt;"",IF(SUMIF(Planes!BA:BA,'Control de pagos'!A525,Planes!BC:BC)=0,"",SUMIF(Planes!BA:BA,'Control de pagos'!A525,Planes!BC:BC)),"")</f>
        <v>364.15320000000003</v>
      </c>
      <c r="N525" s="62">
        <f t="shared" si="26"/>
        <v>5835.21</v>
      </c>
    </row>
    <row r="526" spans="1:14" ht="15.75" thickBot="1">
      <c r="A526" s="11" t="str">
        <f t="shared" si="25"/>
        <v>N705367 25</v>
      </c>
      <c r="B526" s="3" t="s">
        <v>135</v>
      </c>
      <c r="C526" s="226"/>
      <c r="D526" s="268"/>
      <c r="E526" s="104">
        <v>3267.72</v>
      </c>
      <c r="F526" s="106">
        <v>91.64</v>
      </c>
      <c r="G526" s="104">
        <v>9194.57</v>
      </c>
      <c r="H526" s="105">
        <v>44921</v>
      </c>
      <c r="J526" s="30" t="str">
        <f t="shared" si="24"/>
        <v>-</v>
      </c>
      <c r="L526" s="11" t="str">
        <f>IF(I526&lt;&gt;"",IF(SUMIF(Planes!BA:BA,'Control de pagos'!A526,Planes!BC:BC)=0,"",SUMIF(Planes!BA:BA,'Control de pagos'!A526,Planes!BC:BC)),"")</f>
        <v/>
      </c>
      <c r="N526" s="62">
        <f t="shared" si="26"/>
        <v>5835.21</v>
      </c>
    </row>
    <row r="527" spans="1:14" ht="15.75" thickBot="1">
      <c r="A527" s="11" t="str">
        <f t="shared" si="25"/>
        <v>N705367 26</v>
      </c>
      <c r="B527" s="3" t="s">
        <v>135</v>
      </c>
      <c r="C527" s="224">
        <v>26</v>
      </c>
      <c r="D527" s="267">
        <v>5835.21</v>
      </c>
      <c r="E527" s="104">
        <v>3384.42</v>
      </c>
      <c r="F527" s="106" t="s">
        <v>30</v>
      </c>
      <c r="G527" s="104">
        <v>9219.6299999999992</v>
      </c>
      <c r="H527" s="105">
        <v>44942</v>
      </c>
      <c r="I527" s="41">
        <v>44942</v>
      </c>
      <c r="J527" s="30">
        <f t="shared" si="24"/>
        <v>44927</v>
      </c>
      <c r="L527" s="11">
        <f>IF(I527&lt;&gt;"",IF(SUMIF(Planes!BA:BA,'Control de pagos'!A527,Planes!BC:BC)=0,"",SUMIF(Planes!BA:BA,'Control de pagos'!A527,Planes!BC:BC)),"")</f>
        <v>364.15320000000003</v>
      </c>
      <c r="N527" s="62">
        <f t="shared" si="26"/>
        <v>5835.21</v>
      </c>
    </row>
    <row r="528" spans="1:14" ht="15.75" thickBot="1">
      <c r="A528" s="11" t="str">
        <f t="shared" si="25"/>
        <v>N705367 26</v>
      </c>
      <c r="B528" s="3" t="s">
        <v>135</v>
      </c>
      <c r="C528" s="226"/>
      <c r="D528" s="268"/>
      <c r="E528" s="104">
        <v>3384.42</v>
      </c>
      <c r="F528" s="106">
        <v>92.81</v>
      </c>
      <c r="G528" s="104">
        <v>9312.44</v>
      </c>
      <c r="H528" s="105">
        <v>44952</v>
      </c>
      <c r="J528" s="30" t="str">
        <f t="shared" si="24"/>
        <v>-</v>
      </c>
      <c r="L528" s="11" t="str">
        <f>IF(I528&lt;&gt;"",IF(SUMIF(Planes!BA:BA,'Control de pagos'!A528,Planes!BC:BC)=0,"",SUMIF(Planes!BA:BA,'Control de pagos'!A528,Planes!BC:BC)),"")</f>
        <v/>
      </c>
      <c r="N528" s="62">
        <f t="shared" si="26"/>
        <v>5835.21</v>
      </c>
    </row>
    <row r="529" spans="1:14" ht="15.75" thickBot="1">
      <c r="A529" s="11" t="str">
        <f t="shared" si="25"/>
        <v>N705367 27</v>
      </c>
      <c r="B529" s="3" t="s">
        <v>135</v>
      </c>
      <c r="C529" s="224">
        <v>27</v>
      </c>
      <c r="D529" s="267">
        <v>5835.21</v>
      </c>
      <c r="E529" s="104">
        <v>3501.13</v>
      </c>
      <c r="F529" s="106" t="s">
        <v>30</v>
      </c>
      <c r="G529" s="104">
        <v>9336.34</v>
      </c>
      <c r="H529" s="105">
        <v>44973</v>
      </c>
      <c r="I529" s="41">
        <v>44973</v>
      </c>
      <c r="J529" s="30">
        <f t="shared" ref="J529:J592" si="27">IF(I529&lt;&gt;"",I529-DAY(I529)+1,IF(A528=A529,IF(I528&lt;&gt;"","-",""),IF(A529=A530,IF(I530&lt;&gt;"","-",""),"")))</f>
        <v>44958</v>
      </c>
      <c r="L529" s="11">
        <f>IF(I529&lt;&gt;"",IF(SUMIF(Planes!BA:BA,'Control de pagos'!A529,Planes!BC:BC)=0,"",SUMIF(Planes!BA:BA,'Control de pagos'!A529,Planes!BC:BC)),"")</f>
        <v>364.15320000000003</v>
      </c>
      <c r="N529" s="62">
        <f t="shared" si="26"/>
        <v>5835.21</v>
      </c>
    </row>
    <row r="530" spans="1:14" ht="15.75" thickBot="1">
      <c r="A530" s="11" t="str">
        <f t="shared" si="25"/>
        <v>N705367 27</v>
      </c>
      <c r="B530" s="3" t="s">
        <v>135</v>
      </c>
      <c r="C530" s="226"/>
      <c r="D530" s="268"/>
      <c r="E530" s="104">
        <v>3501.13</v>
      </c>
      <c r="F530" s="106">
        <v>93.99</v>
      </c>
      <c r="G530" s="104">
        <v>9430.33</v>
      </c>
      <c r="H530" s="105">
        <v>44983</v>
      </c>
      <c r="J530" s="30" t="str">
        <f t="shared" si="27"/>
        <v>-</v>
      </c>
      <c r="L530" s="11" t="str">
        <f>IF(I530&lt;&gt;"",IF(SUMIF(Planes!BA:BA,'Control de pagos'!A530,Planes!BC:BC)=0,"",SUMIF(Planes!BA:BA,'Control de pagos'!A530,Planes!BC:BC)),"")</f>
        <v/>
      </c>
      <c r="N530" s="62">
        <f t="shared" si="26"/>
        <v>5835.21</v>
      </c>
    </row>
    <row r="531" spans="1:14" ht="15.75" thickBot="1">
      <c r="A531" s="11" t="str">
        <f t="shared" si="25"/>
        <v>N705367 28</v>
      </c>
      <c r="B531" s="3" t="s">
        <v>135</v>
      </c>
      <c r="C531" s="224">
        <v>28</v>
      </c>
      <c r="D531" s="267">
        <v>5835.21</v>
      </c>
      <c r="E531" s="104">
        <v>3617.83</v>
      </c>
      <c r="F531" s="106" t="s">
        <v>30</v>
      </c>
      <c r="G531" s="104">
        <v>9453.0400000000009</v>
      </c>
      <c r="H531" s="105">
        <v>45001</v>
      </c>
      <c r="I531" s="41">
        <v>45044</v>
      </c>
      <c r="J531" s="30">
        <f t="shared" si="27"/>
        <v>45017</v>
      </c>
      <c r="L531" s="11">
        <f>IF(I531&lt;&gt;"",IF(SUMIF(Planes!BA:BA,'Control de pagos'!A531,Planes!BC:BC)=0,"",SUMIF(Planes!BA:BA,'Control de pagos'!A531,Planes!BC:BC)),"")</f>
        <v>364.15320000000003</v>
      </c>
      <c r="N531" s="62">
        <f t="shared" si="26"/>
        <v>5835.21</v>
      </c>
    </row>
    <row r="532" spans="1:14" ht="15.75" thickBot="1">
      <c r="A532" s="11" t="str">
        <f t="shared" si="25"/>
        <v>N705367 28</v>
      </c>
      <c r="B532" s="3" t="s">
        <v>135</v>
      </c>
      <c r="C532" s="226"/>
      <c r="D532" s="268"/>
      <c r="E532" s="104">
        <v>3617.83</v>
      </c>
      <c r="F532" s="106">
        <v>95.16</v>
      </c>
      <c r="G532" s="104">
        <v>9548.2000000000007</v>
      </c>
      <c r="H532" s="105">
        <v>45011</v>
      </c>
      <c r="J532" s="30" t="str">
        <f t="shared" si="27"/>
        <v>-</v>
      </c>
      <c r="L532" s="11" t="str">
        <f>IF(I532&lt;&gt;"",IF(SUMIF(Planes!BA:BA,'Control de pagos'!A532,Planes!BC:BC)=0,"",SUMIF(Planes!BA:BA,'Control de pagos'!A532,Planes!BC:BC)),"")</f>
        <v/>
      </c>
      <c r="N532" s="62">
        <f t="shared" si="26"/>
        <v>5835.21</v>
      </c>
    </row>
    <row r="533" spans="1:14" ht="15.75" thickBot="1">
      <c r="A533" s="11" t="str">
        <f t="shared" si="25"/>
        <v>N705367 29</v>
      </c>
      <c r="B533" s="3" t="s">
        <v>135</v>
      </c>
      <c r="C533" s="224">
        <v>29</v>
      </c>
      <c r="D533" s="267">
        <v>5835.21</v>
      </c>
      <c r="E533" s="104">
        <v>3734.53</v>
      </c>
      <c r="F533" s="106" t="s">
        <v>30</v>
      </c>
      <c r="G533" s="104">
        <v>9569.74</v>
      </c>
      <c r="H533" s="105">
        <v>45032</v>
      </c>
      <c r="I533" s="41">
        <v>45032</v>
      </c>
      <c r="J533" s="30">
        <f t="shared" si="27"/>
        <v>45017</v>
      </c>
      <c r="L533" s="11">
        <f>IF(I533&lt;&gt;"",IF(SUMIF(Planes!BA:BA,'Control de pagos'!A533,Planes!BC:BC)=0,"",SUMIF(Planes!BA:BA,'Control de pagos'!A533,Planes!BC:BC)),"")</f>
        <v>364.15320000000003</v>
      </c>
      <c r="N533" s="62">
        <f t="shared" si="26"/>
        <v>5835.21</v>
      </c>
    </row>
    <row r="534" spans="1:14" ht="15.75" thickBot="1">
      <c r="A534" s="11" t="str">
        <f t="shared" si="25"/>
        <v>N705367 29</v>
      </c>
      <c r="B534" s="3" t="s">
        <v>135</v>
      </c>
      <c r="C534" s="226"/>
      <c r="D534" s="268"/>
      <c r="E534" s="104">
        <v>3734.53</v>
      </c>
      <c r="F534" s="106">
        <v>96.34</v>
      </c>
      <c r="G534" s="104">
        <v>9666.08</v>
      </c>
      <c r="H534" s="105">
        <v>45042</v>
      </c>
      <c r="J534" s="30" t="str">
        <f t="shared" si="27"/>
        <v>-</v>
      </c>
      <c r="L534" s="11" t="str">
        <f>IF(I534&lt;&gt;"",IF(SUMIF(Planes!BA:BA,'Control de pagos'!A534,Planes!BC:BC)=0,"",SUMIF(Planes!BA:BA,'Control de pagos'!A534,Planes!BC:BC)),"")</f>
        <v/>
      </c>
      <c r="N534" s="62">
        <f t="shared" si="26"/>
        <v>5835.21</v>
      </c>
    </row>
    <row r="535" spans="1:14" ht="15.75" thickBot="1">
      <c r="A535" s="11" t="str">
        <f t="shared" si="25"/>
        <v>N705367 30</v>
      </c>
      <c r="B535" s="3" t="s">
        <v>135</v>
      </c>
      <c r="C535" s="224">
        <v>30</v>
      </c>
      <c r="D535" s="267">
        <v>5835.21</v>
      </c>
      <c r="E535" s="104">
        <v>3851.24</v>
      </c>
      <c r="F535" s="106" t="s">
        <v>30</v>
      </c>
      <c r="G535" s="104">
        <v>9686.4500000000007</v>
      </c>
      <c r="H535" s="105">
        <v>45062</v>
      </c>
      <c r="I535" s="41">
        <v>45062</v>
      </c>
      <c r="J535" s="30">
        <f t="shared" si="27"/>
        <v>45047</v>
      </c>
      <c r="L535" s="11">
        <f>IF(I535&lt;&gt;"",IF(SUMIF(Planes!BA:BA,'Control de pagos'!A535,Planes!BC:BC)=0,"",SUMIF(Planes!BA:BA,'Control de pagos'!A535,Planes!BC:BC)),"")</f>
        <v>364.15320000000003</v>
      </c>
      <c r="N535" s="62">
        <f t="shared" si="26"/>
        <v>5835.21</v>
      </c>
    </row>
    <row r="536" spans="1:14" ht="15.75" thickBot="1">
      <c r="A536" s="11" t="str">
        <f t="shared" si="25"/>
        <v>N705367 30</v>
      </c>
      <c r="B536" s="3" t="s">
        <v>135</v>
      </c>
      <c r="C536" s="226"/>
      <c r="D536" s="268"/>
      <c r="E536" s="104">
        <v>3851.24</v>
      </c>
      <c r="F536" s="106">
        <v>97.51</v>
      </c>
      <c r="G536" s="104">
        <v>9783.9599999999991</v>
      </c>
      <c r="H536" s="105">
        <v>45072</v>
      </c>
      <c r="J536" s="30" t="str">
        <f t="shared" si="27"/>
        <v>-</v>
      </c>
      <c r="L536" s="11" t="str">
        <f>IF(I536&lt;&gt;"",IF(SUMIF(Planes!BA:BA,'Control de pagos'!A536,Planes!BC:BC)=0,"",SUMIF(Planes!BA:BA,'Control de pagos'!A536,Planes!BC:BC)),"")</f>
        <v/>
      </c>
      <c r="N536" s="62">
        <f t="shared" si="26"/>
        <v>5835.21</v>
      </c>
    </row>
    <row r="537" spans="1:14" ht="15.75" thickBot="1">
      <c r="A537" s="11" t="str">
        <f t="shared" si="25"/>
        <v>N705367 31</v>
      </c>
      <c r="B537" s="3" t="s">
        <v>135</v>
      </c>
      <c r="C537" s="224">
        <v>31</v>
      </c>
      <c r="D537" s="267">
        <v>5835.21</v>
      </c>
      <c r="E537" s="104">
        <v>3967.94</v>
      </c>
      <c r="F537" s="106" t="s">
        <v>30</v>
      </c>
      <c r="G537" s="104">
        <v>9803.15</v>
      </c>
      <c r="H537" s="105">
        <v>45093</v>
      </c>
      <c r="I537" s="41">
        <v>45093</v>
      </c>
      <c r="J537" s="30">
        <f t="shared" si="27"/>
        <v>45078</v>
      </c>
      <c r="L537" s="11">
        <f>IF(I537&lt;&gt;"",IF(SUMIF(Planes!BA:BA,'Control de pagos'!A537,Planes!BC:BC)=0,"",SUMIF(Planes!BA:BA,'Control de pagos'!A537,Planes!BC:BC)),"")</f>
        <v>364.15320000000003</v>
      </c>
      <c r="N537" s="62">
        <f t="shared" si="26"/>
        <v>5835.21</v>
      </c>
    </row>
    <row r="538" spans="1:14" ht="15.75" thickBot="1">
      <c r="A538" s="11" t="str">
        <f t="shared" si="25"/>
        <v>N705367 31</v>
      </c>
      <c r="B538" s="3" t="s">
        <v>135</v>
      </c>
      <c r="C538" s="226"/>
      <c r="D538" s="268"/>
      <c r="E538" s="104">
        <v>3967.94</v>
      </c>
      <c r="F538" s="106">
        <v>98.69</v>
      </c>
      <c r="G538" s="104">
        <v>9901.84</v>
      </c>
      <c r="H538" s="105">
        <v>45103</v>
      </c>
      <c r="J538" s="30" t="str">
        <f t="shared" si="27"/>
        <v>-</v>
      </c>
      <c r="L538" s="11" t="str">
        <f>IF(I538&lt;&gt;"",IF(SUMIF(Planes!BA:BA,'Control de pagos'!A538,Planes!BC:BC)=0,"",SUMIF(Planes!BA:BA,'Control de pagos'!A538,Planes!BC:BC)),"")</f>
        <v/>
      </c>
      <c r="N538" s="62">
        <f t="shared" si="26"/>
        <v>5835.21</v>
      </c>
    </row>
    <row r="539" spans="1:14" ht="15.75" thickBot="1">
      <c r="A539" s="11" t="str">
        <f t="shared" si="25"/>
        <v>N705367 32</v>
      </c>
      <c r="B539" s="3" t="s">
        <v>135</v>
      </c>
      <c r="C539" s="224">
        <v>32</v>
      </c>
      <c r="D539" s="267">
        <v>5835.21</v>
      </c>
      <c r="E539" s="104">
        <v>4084.65</v>
      </c>
      <c r="F539" s="106" t="s">
        <v>30</v>
      </c>
      <c r="G539" s="104">
        <v>9919.86</v>
      </c>
      <c r="H539" s="105">
        <v>45123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2">
        <f t="shared" si="26"/>
        <v>5835.21</v>
      </c>
    </row>
    <row r="540" spans="1:14" ht="15.75" thickBot="1">
      <c r="A540" s="11" t="str">
        <f t="shared" si="25"/>
        <v>N705367 32</v>
      </c>
      <c r="B540" s="3" t="s">
        <v>135</v>
      </c>
      <c r="C540" s="226"/>
      <c r="D540" s="268"/>
      <c r="E540" s="104">
        <v>4084.65</v>
      </c>
      <c r="F540" s="106">
        <v>99.86</v>
      </c>
      <c r="G540" s="104">
        <v>10019.719999999999</v>
      </c>
      <c r="H540" s="105">
        <v>45133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2">
        <f t="shared" si="26"/>
        <v>5835.21</v>
      </c>
    </row>
    <row r="541" spans="1:14" ht="15.75" thickBot="1">
      <c r="A541" s="11" t="str">
        <f t="shared" si="25"/>
        <v>N705367 33</v>
      </c>
      <c r="B541" s="3" t="s">
        <v>135</v>
      </c>
      <c r="C541" s="224">
        <v>33</v>
      </c>
      <c r="D541" s="267">
        <v>5835.21</v>
      </c>
      <c r="E541" s="104">
        <v>4201.3500000000004</v>
      </c>
      <c r="F541" s="106" t="s">
        <v>30</v>
      </c>
      <c r="G541" s="104">
        <v>10036.56</v>
      </c>
      <c r="H541" s="105">
        <v>45154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2">
        <f t="shared" si="26"/>
        <v>5835.21</v>
      </c>
    </row>
    <row r="542" spans="1:14" ht="15.75" thickBot="1">
      <c r="A542" s="11" t="str">
        <f t="shared" si="25"/>
        <v>N705367 33</v>
      </c>
      <c r="B542" s="3" t="s">
        <v>135</v>
      </c>
      <c r="C542" s="226"/>
      <c r="D542" s="268"/>
      <c r="E542" s="104">
        <v>4201.3500000000004</v>
      </c>
      <c r="F542" s="106">
        <v>101.03</v>
      </c>
      <c r="G542" s="104">
        <v>10137.59</v>
      </c>
      <c r="H542" s="105">
        <v>45164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2">
        <f t="shared" si="26"/>
        <v>5835.21</v>
      </c>
    </row>
    <row r="543" spans="1:14" ht="15.75" thickBot="1">
      <c r="A543" s="11" t="str">
        <f t="shared" si="25"/>
        <v>N705367 34</v>
      </c>
      <c r="B543" s="3" t="s">
        <v>135</v>
      </c>
      <c r="C543" s="224">
        <v>34</v>
      </c>
      <c r="D543" s="267">
        <v>5835.21</v>
      </c>
      <c r="E543" s="104">
        <v>4318.0600000000004</v>
      </c>
      <c r="F543" s="106" t="s">
        <v>30</v>
      </c>
      <c r="G543" s="104">
        <v>10153.27</v>
      </c>
      <c r="H543" s="105">
        <v>45185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2">
        <f t="shared" si="26"/>
        <v>5835.21</v>
      </c>
    </row>
    <row r="544" spans="1:14" ht="15.75" thickBot="1">
      <c r="A544" s="11" t="str">
        <f t="shared" si="25"/>
        <v>N705367 34</v>
      </c>
      <c r="B544" s="3" t="s">
        <v>135</v>
      </c>
      <c r="C544" s="226"/>
      <c r="D544" s="268"/>
      <c r="E544" s="104">
        <v>4318.0600000000004</v>
      </c>
      <c r="F544" s="106">
        <v>102.21</v>
      </c>
      <c r="G544" s="104">
        <v>10255.48</v>
      </c>
      <c r="H544" s="105">
        <v>45195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2">
        <f t="shared" si="26"/>
        <v>5835.21</v>
      </c>
    </row>
    <row r="545" spans="1:14" ht="15.75" thickBot="1">
      <c r="A545" s="11" t="str">
        <f t="shared" si="25"/>
        <v>N705367 35</v>
      </c>
      <c r="B545" s="3" t="s">
        <v>135</v>
      </c>
      <c r="C545" s="224">
        <v>35</v>
      </c>
      <c r="D545" s="267">
        <v>5835.21</v>
      </c>
      <c r="E545" s="104">
        <v>4434.76</v>
      </c>
      <c r="F545" s="106" t="s">
        <v>30</v>
      </c>
      <c r="G545" s="104">
        <v>10269.969999999999</v>
      </c>
      <c r="H545" s="105">
        <v>45215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2">
        <f t="shared" si="26"/>
        <v>5835.21</v>
      </c>
    </row>
    <row r="546" spans="1:14" ht="15.75" thickBot="1">
      <c r="A546" s="11" t="str">
        <f t="shared" si="25"/>
        <v>N705367 35</v>
      </c>
      <c r="B546" s="3" t="s">
        <v>135</v>
      </c>
      <c r="C546" s="226"/>
      <c r="D546" s="268"/>
      <c r="E546" s="104">
        <v>4434.76</v>
      </c>
      <c r="F546" s="106">
        <v>103.38</v>
      </c>
      <c r="G546" s="104">
        <v>10373.35</v>
      </c>
      <c r="H546" s="105">
        <v>45225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2">
        <f t="shared" si="26"/>
        <v>5835.21</v>
      </c>
    </row>
    <row r="547" spans="1:14" ht="15.75" thickBot="1">
      <c r="A547" s="11" t="str">
        <f t="shared" si="25"/>
        <v>N705367 36</v>
      </c>
      <c r="B547" s="3" t="s">
        <v>135</v>
      </c>
      <c r="C547" s="224">
        <v>36</v>
      </c>
      <c r="D547" s="267">
        <v>5835.21</v>
      </c>
      <c r="E547" s="104">
        <v>4551.46</v>
      </c>
      <c r="F547" s="106" t="s">
        <v>30</v>
      </c>
      <c r="G547" s="104">
        <v>10386.67</v>
      </c>
      <c r="H547" s="105">
        <v>45246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2">
        <f t="shared" si="26"/>
        <v>5835.21</v>
      </c>
    </row>
    <row r="548" spans="1:14" ht="15.75" thickBot="1">
      <c r="A548" s="11" t="str">
        <f t="shared" si="25"/>
        <v>N705367 36</v>
      </c>
      <c r="B548" s="3" t="s">
        <v>135</v>
      </c>
      <c r="C548" s="226"/>
      <c r="D548" s="268"/>
      <c r="E548" s="104">
        <v>4551.46</v>
      </c>
      <c r="F548" s="106">
        <v>104.56</v>
      </c>
      <c r="G548" s="104">
        <v>10491.23</v>
      </c>
      <c r="H548" s="105">
        <v>45256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2">
        <f t="shared" si="26"/>
        <v>5835.21</v>
      </c>
    </row>
    <row r="549" spans="1:14" ht="15.75" thickBot="1">
      <c r="A549" s="11" t="str">
        <f t="shared" si="25"/>
        <v>N705367 37</v>
      </c>
      <c r="B549" s="3" t="s">
        <v>135</v>
      </c>
      <c r="C549" s="224">
        <v>37</v>
      </c>
      <c r="D549" s="267">
        <v>5835.21</v>
      </c>
      <c r="E549" s="104">
        <v>4668.17</v>
      </c>
      <c r="F549" s="106" t="s">
        <v>30</v>
      </c>
      <c r="G549" s="104">
        <v>10503.38</v>
      </c>
      <c r="H549" s="105">
        <v>45276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2">
        <f t="shared" si="26"/>
        <v>5835.21</v>
      </c>
    </row>
    <row r="550" spans="1:14" ht="15.75" thickBot="1">
      <c r="A550" s="11" t="str">
        <f t="shared" si="25"/>
        <v>N705367 37</v>
      </c>
      <c r="B550" s="3" t="s">
        <v>135</v>
      </c>
      <c r="C550" s="226"/>
      <c r="D550" s="268"/>
      <c r="E550" s="104">
        <v>4668.17</v>
      </c>
      <c r="F550" s="106">
        <v>105.73</v>
      </c>
      <c r="G550" s="104">
        <v>10609.11</v>
      </c>
      <c r="H550" s="105">
        <v>45286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2">
        <f t="shared" si="26"/>
        <v>5835.21</v>
      </c>
    </row>
    <row r="551" spans="1:14" ht="15.75" thickBot="1">
      <c r="A551" s="11" t="str">
        <f t="shared" si="25"/>
        <v>N705367 38</v>
      </c>
      <c r="B551" s="3" t="s">
        <v>135</v>
      </c>
      <c r="C551" s="224">
        <v>38</v>
      </c>
      <c r="D551" s="267">
        <v>5835.21</v>
      </c>
      <c r="E551" s="104">
        <v>4784.87</v>
      </c>
      <c r="F551" s="106" t="s">
        <v>30</v>
      </c>
      <c r="G551" s="104">
        <v>10620.08</v>
      </c>
      <c r="H551" s="105">
        <v>45307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2">
        <f t="shared" si="26"/>
        <v>5835.21</v>
      </c>
    </row>
    <row r="552" spans="1:14" ht="15.75" thickBot="1">
      <c r="A552" s="11" t="str">
        <f t="shared" si="25"/>
        <v>N705367 38</v>
      </c>
      <c r="B552" s="3" t="s">
        <v>135</v>
      </c>
      <c r="C552" s="226"/>
      <c r="D552" s="268"/>
      <c r="E552" s="104">
        <v>4784.87</v>
      </c>
      <c r="F552" s="106">
        <v>106.91</v>
      </c>
      <c r="G552" s="104">
        <v>10726.99</v>
      </c>
      <c r="H552" s="105">
        <v>45317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2">
        <f t="shared" si="26"/>
        <v>5835.21</v>
      </c>
    </row>
    <row r="553" spans="1:14" ht="15.75" thickBot="1">
      <c r="A553" s="11" t="str">
        <f t="shared" si="25"/>
        <v>N705367 39</v>
      </c>
      <c r="B553" s="3" t="s">
        <v>135</v>
      </c>
      <c r="C553" s="224">
        <v>39</v>
      </c>
      <c r="D553" s="267">
        <v>5835.21</v>
      </c>
      <c r="E553" s="104">
        <v>4901.58</v>
      </c>
      <c r="F553" s="106" t="s">
        <v>30</v>
      </c>
      <c r="G553" s="104">
        <v>10736.79</v>
      </c>
      <c r="H553" s="105">
        <v>45338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2">
        <f t="shared" si="26"/>
        <v>5835.21</v>
      </c>
    </row>
    <row r="554" spans="1:14" ht="15.75" thickBot="1">
      <c r="A554" s="11" t="str">
        <f t="shared" ref="A554:A617" si="28">B554&amp;" "&amp;IF(C554="",C553,C554)</f>
        <v>N705367 39</v>
      </c>
      <c r="B554" s="3" t="s">
        <v>135</v>
      </c>
      <c r="C554" s="226"/>
      <c r="D554" s="268"/>
      <c r="E554" s="104">
        <v>4901.58</v>
      </c>
      <c r="F554" s="106">
        <v>108.08</v>
      </c>
      <c r="G554" s="104">
        <v>10844.87</v>
      </c>
      <c r="H554" s="105">
        <v>45348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2">
        <f t="shared" si="26"/>
        <v>5835.21</v>
      </c>
    </row>
    <row r="555" spans="1:14" ht="15.75" thickBot="1">
      <c r="A555" s="11" t="str">
        <f t="shared" si="28"/>
        <v>N705367 40</v>
      </c>
      <c r="B555" s="3" t="s">
        <v>135</v>
      </c>
      <c r="C555" s="224">
        <v>40</v>
      </c>
      <c r="D555" s="267">
        <v>5835.21</v>
      </c>
      <c r="E555" s="104">
        <v>5018.28</v>
      </c>
      <c r="F555" s="106" t="s">
        <v>30</v>
      </c>
      <c r="G555" s="104">
        <v>10853.49</v>
      </c>
      <c r="H555" s="105">
        <v>45367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2">
        <f t="shared" si="26"/>
        <v>5835.21</v>
      </c>
    </row>
    <row r="556" spans="1:14" ht="15.75" thickBot="1">
      <c r="A556" s="11" t="str">
        <f t="shared" si="28"/>
        <v>N705367 40</v>
      </c>
      <c r="B556" s="3" t="s">
        <v>135</v>
      </c>
      <c r="C556" s="226"/>
      <c r="D556" s="268"/>
      <c r="E556" s="104">
        <v>5018.28</v>
      </c>
      <c r="F556" s="106">
        <v>109.26</v>
      </c>
      <c r="G556" s="104">
        <v>10962.75</v>
      </c>
      <c r="H556" s="105">
        <v>45377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2">
        <f t="shared" si="26"/>
        <v>5835.21</v>
      </c>
    </row>
    <row r="557" spans="1:14" ht="15.75" thickBot="1">
      <c r="A557" s="11" t="str">
        <f t="shared" si="28"/>
        <v>N705367 41</v>
      </c>
      <c r="B557" s="3" t="s">
        <v>135</v>
      </c>
      <c r="C557" s="224">
        <v>41</v>
      </c>
      <c r="D557" s="267">
        <v>5835.21</v>
      </c>
      <c r="E557" s="104">
        <v>5134.9799999999996</v>
      </c>
      <c r="F557" s="106" t="s">
        <v>30</v>
      </c>
      <c r="G557" s="104">
        <v>10970.19</v>
      </c>
      <c r="H557" s="105">
        <v>45398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2">
        <f t="shared" si="26"/>
        <v>5835.21</v>
      </c>
    </row>
    <row r="558" spans="1:14" ht="15.75" thickBot="1">
      <c r="A558" s="11" t="str">
        <f t="shared" si="28"/>
        <v>N705367 41</v>
      </c>
      <c r="B558" s="3" t="s">
        <v>135</v>
      </c>
      <c r="C558" s="226"/>
      <c r="D558" s="268"/>
      <c r="E558" s="104">
        <v>5134.9799999999996</v>
      </c>
      <c r="F558" s="106">
        <v>110.43</v>
      </c>
      <c r="G558" s="104">
        <v>11080.62</v>
      </c>
      <c r="H558" s="105">
        <v>45408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2">
        <f t="shared" si="26"/>
        <v>5835.21</v>
      </c>
    </row>
    <row r="559" spans="1:14" ht="15.75" thickBot="1">
      <c r="A559" s="11" t="str">
        <f t="shared" si="28"/>
        <v>N705367 42</v>
      </c>
      <c r="B559" s="3" t="s">
        <v>135</v>
      </c>
      <c r="C559" s="224">
        <v>42</v>
      </c>
      <c r="D559" s="267">
        <v>5835.21</v>
      </c>
      <c r="E559" s="104">
        <v>5251.69</v>
      </c>
      <c r="F559" s="106" t="s">
        <v>30</v>
      </c>
      <c r="G559" s="104">
        <v>11086.9</v>
      </c>
      <c r="H559" s="105">
        <v>45428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2">
        <f t="shared" si="26"/>
        <v>5835.21</v>
      </c>
    </row>
    <row r="560" spans="1:14" ht="15.75" thickBot="1">
      <c r="A560" s="11" t="str">
        <f t="shared" si="28"/>
        <v>N705367 42</v>
      </c>
      <c r="B560" s="3" t="s">
        <v>135</v>
      </c>
      <c r="C560" s="226"/>
      <c r="D560" s="268"/>
      <c r="E560" s="104">
        <v>5251.69</v>
      </c>
      <c r="F560" s="106">
        <v>111.61</v>
      </c>
      <c r="G560" s="104">
        <v>11198.51</v>
      </c>
      <c r="H560" s="105">
        <v>45438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2">
        <f t="shared" si="26"/>
        <v>5835.21</v>
      </c>
    </row>
    <row r="561" spans="1:14" ht="15.75" thickBot="1">
      <c r="A561" s="11" t="str">
        <f t="shared" si="28"/>
        <v>N705367 43</v>
      </c>
      <c r="B561" s="3" t="s">
        <v>135</v>
      </c>
      <c r="C561" s="224">
        <v>43</v>
      </c>
      <c r="D561" s="267">
        <v>5835.21</v>
      </c>
      <c r="E561" s="104">
        <v>5368.39</v>
      </c>
      <c r="F561" s="106" t="s">
        <v>30</v>
      </c>
      <c r="G561" s="104">
        <v>11203.6</v>
      </c>
      <c r="H561" s="105">
        <v>45459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2">
        <f t="shared" si="26"/>
        <v>5835.21</v>
      </c>
    </row>
    <row r="562" spans="1:14" ht="15.75" thickBot="1">
      <c r="A562" s="11" t="str">
        <f t="shared" si="28"/>
        <v>N705367 43</v>
      </c>
      <c r="B562" s="3" t="s">
        <v>135</v>
      </c>
      <c r="C562" s="226"/>
      <c r="D562" s="268"/>
      <c r="E562" s="104">
        <v>5368.39</v>
      </c>
      <c r="F562" s="106">
        <v>112.78</v>
      </c>
      <c r="G562" s="104">
        <v>11316.38</v>
      </c>
      <c r="H562" s="105">
        <v>45469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2">
        <f t="shared" si="26"/>
        <v>5835.21</v>
      </c>
    </row>
    <row r="563" spans="1:14" ht="15.75" thickBot="1">
      <c r="A563" s="11" t="str">
        <f t="shared" si="28"/>
        <v>N705367 44</v>
      </c>
      <c r="B563" s="3" t="s">
        <v>135</v>
      </c>
      <c r="C563" s="224">
        <v>44</v>
      </c>
      <c r="D563" s="267">
        <v>5835.21</v>
      </c>
      <c r="E563" s="104">
        <v>5485.1</v>
      </c>
      <c r="F563" s="106" t="s">
        <v>30</v>
      </c>
      <c r="G563" s="104">
        <v>11320.31</v>
      </c>
      <c r="H563" s="105">
        <v>45489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2">
        <f t="shared" si="26"/>
        <v>5835.21</v>
      </c>
    </row>
    <row r="564" spans="1:14" ht="15.75" thickBot="1">
      <c r="A564" s="11" t="str">
        <f t="shared" si="28"/>
        <v>N705367 44</v>
      </c>
      <c r="B564" s="3" t="s">
        <v>135</v>
      </c>
      <c r="C564" s="226"/>
      <c r="D564" s="268"/>
      <c r="E564" s="104">
        <v>5485.1</v>
      </c>
      <c r="F564" s="106">
        <v>113.96</v>
      </c>
      <c r="G564" s="104">
        <v>11434.27</v>
      </c>
      <c r="H564" s="105">
        <v>45499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2">
        <f t="shared" si="26"/>
        <v>5835.21</v>
      </c>
    </row>
    <row r="565" spans="1:14" ht="15.75" thickBot="1">
      <c r="A565" s="11" t="str">
        <f t="shared" si="28"/>
        <v>N705367 45</v>
      </c>
      <c r="B565" s="3" t="s">
        <v>135</v>
      </c>
      <c r="C565" s="224">
        <v>45</v>
      </c>
      <c r="D565" s="267">
        <v>5835.21</v>
      </c>
      <c r="E565" s="104">
        <v>5601.8</v>
      </c>
      <c r="F565" s="106" t="s">
        <v>30</v>
      </c>
      <c r="G565" s="104">
        <v>11437.01</v>
      </c>
      <c r="H565" s="105">
        <v>45520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2">
        <f t="shared" si="26"/>
        <v>5835.21</v>
      </c>
    </row>
    <row r="566" spans="1:14" ht="15.75" thickBot="1">
      <c r="A566" s="11" t="str">
        <f t="shared" si="28"/>
        <v>N705367 45</v>
      </c>
      <c r="B566" s="3" t="s">
        <v>135</v>
      </c>
      <c r="C566" s="226"/>
      <c r="D566" s="268"/>
      <c r="E566" s="104">
        <v>5601.8</v>
      </c>
      <c r="F566" s="106">
        <v>115.13</v>
      </c>
      <c r="G566" s="104">
        <v>11552.14</v>
      </c>
      <c r="H566" s="105">
        <v>45530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2">
        <f t="shared" si="26"/>
        <v>5835.21</v>
      </c>
    </row>
    <row r="567" spans="1:14" ht="15.75" thickBot="1">
      <c r="A567" s="11" t="str">
        <f t="shared" si="28"/>
        <v>N705367 46</v>
      </c>
      <c r="B567" s="3" t="s">
        <v>135</v>
      </c>
      <c r="C567" s="224">
        <v>46</v>
      </c>
      <c r="D567" s="267">
        <v>5835.21</v>
      </c>
      <c r="E567" s="104">
        <v>5718.51</v>
      </c>
      <c r="F567" s="106" t="s">
        <v>30</v>
      </c>
      <c r="G567" s="104">
        <v>11553.72</v>
      </c>
      <c r="H567" s="105">
        <v>45551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2">
        <f t="shared" si="26"/>
        <v>5835.21</v>
      </c>
    </row>
    <row r="568" spans="1:14" ht="15.75" thickBot="1">
      <c r="A568" s="11" t="str">
        <f t="shared" si="28"/>
        <v>N705367 46</v>
      </c>
      <c r="B568" s="3" t="s">
        <v>135</v>
      </c>
      <c r="C568" s="226"/>
      <c r="D568" s="268"/>
      <c r="E568" s="104">
        <v>5718.51</v>
      </c>
      <c r="F568" s="106">
        <v>116.31</v>
      </c>
      <c r="G568" s="104">
        <v>11670.03</v>
      </c>
      <c r="H568" s="105">
        <v>45561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2">
        <f t="shared" si="26"/>
        <v>5835.21</v>
      </c>
    </row>
    <row r="569" spans="1:14" ht="15.75" thickBot="1">
      <c r="A569" s="11" t="str">
        <f t="shared" si="28"/>
        <v>N705367 47</v>
      </c>
      <c r="B569" s="3" t="s">
        <v>135</v>
      </c>
      <c r="C569" s="224">
        <v>47</v>
      </c>
      <c r="D569" s="267">
        <v>5835.21</v>
      </c>
      <c r="E569" s="104">
        <v>5835.21</v>
      </c>
      <c r="F569" s="106" t="s">
        <v>30</v>
      </c>
      <c r="G569" s="104">
        <v>11670.42</v>
      </c>
      <c r="H569" s="105">
        <v>45581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2">
        <f t="shared" si="26"/>
        <v>5835.21</v>
      </c>
    </row>
    <row r="570" spans="1:14" ht="15.75" thickBot="1">
      <c r="A570" s="11" t="str">
        <f t="shared" si="28"/>
        <v>N705367 47</v>
      </c>
      <c r="B570" s="3" t="s">
        <v>135</v>
      </c>
      <c r="C570" s="226"/>
      <c r="D570" s="268"/>
      <c r="E570" s="104">
        <v>5835.21</v>
      </c>
      <c r="F570" s="106">
        <v>117.48</v>
      </c>
      <c r="G570" s="104">
        <v>11787.9</v>
      </c>
      <c r="H570" s="105">
        <v>45591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2">
        <f t="shared" si="26"/>
        <v>5835.21</v>
      </c>
    </row>
    <row r="571" spans="1:14" ht="15.75" thickBot="1">
      <c r="A571" s="11" t="str">
        <f t="shared" si="28"/>
        <v>N705367 48</v>
      </c>
      <c r="B571" s="3" t="s">
        <v>135</v>
      </c>
      <c r="C571" s="224">
        <v>48</v>
      </c>
      <c r="D571" s="267">
        <v>5835.21</v>
      </c>
      <c r="E571" s="104">
        <v>5951.91</v>
      </c>
      <c r="F571" s="106" t="s">
        <v>30</v>
      </c>
      <c r="G571" s="104">
        <v>11787.12</v>
      </c>
      <c r="H571" s="105">
        <v>45612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2">
        <f t="shared" si="26"/>
        <v>5835.21</v>
      </c>
    </row>
    <row r="572" spans="1:14" ht="15.75" thickBot="1">
      <c r="A572" s="11" t="str">
        <f t="shared" si="28"/>
        <v>N705367 48</v>
      </c>
      <c r="B572" s="3" t="s">
        <v>135</v>
      </c>
      <c r="C572" s="226"/>
      <c r="D572" s="268"/>
      <c r="E572" s="104">
        <v>5951.91</v>
      </c>
      <c r="F572" s="106">
        <v>118.66</v>
      </c>
      <c r="G572" s="104">
        <v>11905.78</v>
      </c>
      <c r="H572" s="105">
        <v>45622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2">
        <f t="shared" si="26"/>
        <v>5835.21</v>
      </c>
    </row>
    <row r="573" spans="1:14" ht="15.75" thickBot="1">
      <c r="A573" s="11" t="str">
        <f t="shared" si="28"/>
        <v>N705367 49</v>
      </c>
      <c r="B573" s="3" t="s">
        <v>135</v>
      </c>
      <c r="C573" s="224">
        <v>49</v>
      </c>
      <c r="D573" s="267">
        <v>5835.21</v>
      </c>
      <c r="E573" s="104">
        <v>6068.62</v>
      </c>
      <c r="F573" s="106" t="s">
        <v>30</v>
      </c>
      <c r="G573" s="104">
        <v>11903.83</v>
      </c>
      <c r="H573" s="105">
        <v>45642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2">
        <f t="shared" si="26"/>
        <v>5835.21</v>
      </c>
    </row>
    <row r="574" spans="1:14" ht="15.75" thickBot="1">
      <c r="A574" s="11" t="str">
        <f t="shared" si="28"/>
        <v>N705367 49</v>
      </c>
      <c r="B574" s="3" t="s">
        <v>135</v>
      </c>
      <c r="C574" s="226"/>
      <c r="D574" s="268"/>
      <c r="E574" s="104">
        <v>6068.62</v>
      </c>
      <c r="F574" s="106">
        <v>119.83</v>
      </c>
      <c r="G574" s="104">
        <v>12023.66</v>
      </c>
      <c r="H574" s="105">
        <v>45652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2">
        <f t="shared" si="26"/>
        <v>5835.21</v>
      </c>
    </row>
    <row r="575" spans="1:14" ht="15.75" thickBot="1">
      <c r="A575" s="11" t="str">
        <f t="shared" si="28"/>
        <v>N705367 50</v>
      </c>
      <c r="B575" s="3" t="s">
        <v>135</v>
      </c>
      <c r="C575" s="224">
        <v>50</v>
      </c>
      <c r="D575" s="267">
        <v>5835.21</v>
      </c>
      <c r="E575" s="104">
        <v>6185.32</v>
      </c>
      <c r="F575" s="106" t="s">
        <v>30</v>
      </c>
      <c r="G575" s="104">
        <v>12020.53</v>
      </c>
      <c r="H575" s="105">
        <v>45673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2">
        <f t="shared" si="26"/>
        <v>5835.21</v>
      </c>
    </row>
    <row r="576" spans="1:14" ht="15.75" thickBot="1">
      <c r="A576" s="11" t="str">
        <f t="shared" si="28"/>
        <v>N705367 50</v>
      </c>
      <c r="B576" s="3" t="s">
        <v>135</v>
      </c>
      <c r="C576" s="226"/>
      <c r="D576" s="268"/>
      <c r="E576" s="104">
        <v>6185.32</v>
      </c>
      <c r="F576" s="106">
        <v>121.01</v>
      </c>
      <c r="G576" s="104">
        <v>12141.54</v>
      </c>
      <c r="H576" s="105">
        <v>45683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2">
        <f t="shared" si="26"/>
        <v>5835.21</v>
      </c>
    </row>
    <row r="577" spans="1:14" ht="15.75" thickBot="1">
      <c r="A577" s="11" t="str">
        <f t="shared" si="28"/>
        <v>N705367 51</v>
      </c>
      <c r="B577" s="3" t="s">
        <v>135</v>
      </c>
      <c r="C577" s="224">
        <v>51</v>
      </c>
      <c r="D577" s="267">
        <v>5835.21</v>
      </c>
      <c r="E577" s="104">
        <v>6302.03</v>
      </c>
      <c r="F577" s="106" t="s">
        <v>30</v>
      </c>
      <c r="G577" s="104">
        <v>12137.24</v>
      </c>
      <c r="H577" s="105">
        <v>45704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2">
        <f t="shared" si="26"/>
        <v>5835.21</v>
      </c>
    </row>
    <row r="578" spans="1:14" ht="15.75" thickBot="1">
      <c r="A578" s="11" t="str">
        <f t="shared" si="28"/>
        <v>N705367 51</v>
      </c>
      <c r="B578" s="3" t="s">
        <v>135</v>
      </c>
      <c r="C578" s="226"/>
      <c r="D578" s="268"/>
      <c r="E578" s="104">
        <v>6302.03</v>
      </c>
      <c r="F578" s="106">
        <v>122.18</v>
      </c>
      <c r="G578" s="104">
        <v>12259.42</v>
      </c>
      <c r="H578" s="105">
        <v>45714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2">
        <f t="shared" si="26"/>
        <v>5835.21</v>
      </c>
    </row>
    <row r="579" spans="1:14" ht="15.75" thickBot="1">
      <c r="A579" s="11" t="str">
        <f t="shared" si="28"/>
        <v>N705367 52</v>
      </c>
      <c r="B579" s="3" t="s">
        <v>135</v>
      </c>
      <c r="C579" s="224">
        <v>52</v>
      </c>
      <c r="D579" s="267">
        <v>5835.21</v>
      </c>
      <c r="E579" s="104">
        <v>6418.73</v>
      </c>
      <c r="F579" s="106" t="s">
        <v>30</v>
      </c>
      <c r="G579" s="104">
        <v>12253.94</v>
      </c>
      <c r="H579" s="105">
        <v>45732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2">
        <f t="shared" si="26"/>
        <v>5835.21</v>
      </c>
    </row>
    <row r="580" spans="1:14" ht="15.75" thickBot="1">
      <c r="A580" s="11" t="str">
        <f t="shared" si="28"/>
        <v>N705367 52</v>
      </c>
      <c r="B580" s="3" t="s">
        <v>135</v>
      </c>
      <c r="C580" s="226"/>
      <c r="D580" s="268"/>
      <c r="E580" s="104">
        <v>6418.73</v>
      </c>
      <c r="F580" s="106">
        <v>123.36</v>
      </c>
      <c r="G580" s="104">
        <v>12377.3</v>
      </c>
      <c r="H580" s="105">
        <v>45742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2">
        <f t="shared" ref="N580:N643" si="29">IF(D580=0,D579,D580)</f>
        <v>5835.21</v>
      </c>
    </row>
    <row r="581" spans="1:14" ht="15.75" thickBot="1">
      <c r="A581" s="11" t="str">
        <f t="shared" si="28"/>
        <v>N705367 53</v>
      </c>
      <c r="B581" s="3" t="s">
        <v>135</v>
      </c>
      <c r="C581" s="224">
        <v>53</v>
      </c>
      <c r="D581" s="267">
        <v>5835.21</v>
      </c>
      <c r="E581" s="104">
        <v>6535.44</v>
      </c>
      <c r="F581" s="106" t="s">
        <v>30</v>
      </c>
      <c r="G581" s="104">
        <v>12370.65</v>
      </c>
      <c r="H581" s="105">
        <v>45763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2">
        <f t="shared" si="29"/>
        <v>5835.21</v>
      </c>
    </row>
    <row r="582" spans="1:14" ht="15.75" thickBot="1">
      <c r="A582" s="11" t="str">
        <f t="shared" si="28"/>
        <v>N705367 53</v>
      </c>
      <c r="B582" s="3" t="s">
        <v>135</v>
      </c>
      <c r="C582" s="226"/>
      <c r="D582" s="268"/>
      <c r="E582" s="104">
        <v>6535.44</v>
      </c>
      <c r="F582" s="106">
        <v>124.53</v>
      </c>
      <c r="G582" s="104">
        <v>12495.18</v>
      </c>
      <c r="H582" s="105">
        <v>45773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2">
        <f t="shared" si="29"/>
        <v>5835.21</v>
      </c>
    </row>
    <row r="583" spans="1:14" ht="15.75" thickBot="1">
      <c r="A583" s="11" t="str">
        <f t="shared" si="28"/>
        <v>N705367 54</v>
      </c>
      <c r="B583" s="3" t="s">
        <v>135</v>
      </c>
      <c r="C583" s="224">
        <v>54</v>
      </c>
      <c r="D583" s="267">
        <v>5835.21</v>
      </c>
      <c r="E583" s="104">
        <v>6652.14</v>
      </c>
      <c r="F583" s="106" t="s">
        <v>30</v>
      </c>
      <c r="G583" s="104">
        <v>12487.35</v>
      </c>
      <c r="H583" s="105">
        <v>45793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2">
        <f t="shared" si="29"/>
        <v>5835.21</v>
      </c>
    </row>
    <row r="584" spans="1:14" ht="15.75" thickBot="1">
      <c r="A584" s="11" t="str">
        <f t="shared" si="28"/>
        <v>N705367 54</v>
      </c>
      <c r="B584" s="3" t="s">
        <v>135</v>
      </c>
      <c r="C584" s="226"/>
      <c r="D584" s="268"/>
      <c r="E584" s="104">
        <v>6652.14</v>
      </c>
      <c r="F584" s="106">
        <v>125.71</v>
      </c>
      <c r="G584" s="104">
        <v>12613.06</v>
      </c>
      <c r="H584" s="105">
        <v>45803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2">
        <f t="shared" si="29"/>
        <v>5835.21</v>
      </c>
    </row>
    <row r="585" spans="1:14" ht="15.75" thickBot="1">
      <c r="A585" s="11" t="str">
        <f t="shared" si="28"/>
        <v>N705367 55</v>
      </c>
      <c r="B585" s="3" t="s">
        <v>135</v>
      </c>
      <c r="C585" s="224">
        <v>55</v>
      </c>
      <c r="D585" s="267">
        <v>5835.21</v>
      </c>
      <c r="E585" s="104">
        <v>6768.84</v>
      </c>
      <c r="F585" s="106" t="s">
        <v>30</v>
      </c>
      <c r="G585" s="104">
        <v>12604.05</v>
      </c>
      <c r="H585" s="105">
        <v>45824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2">
        <f t="shared" si="29"/>
        <v>5835.21</v>
      </c>
    </row>
    <row r="586" spans="1:14" ht="15.75" thickBot="1">
      <c r="A586" s="11" t="str">
        <f t="shared" si="28"/>
        <v>N705367 55</v>
      </c>
      <c r="B586" s="3" t="s">
        <v>135</v>
      </c>
      <c r="C586" s="226"/>
      <c r="D586" s="268"/>
      <c r="E586" s="104">
        <v>6768.84</v>
      </c>
      <c r="F586" s="106">
        <v>126.88</v>
      </c>
      <c r="G586" s="104">
        <v>12730.93</v>
      </c>
      <c r="H586" s="105">
        <v>45834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2">
        <f t="shared" si="29"/>
        <v>5835.21</v>
      </c>
    </row>
    <row r="587" spans="1:14" ht="15.75" thickBot="1">
      <c r="A587" s="11" t="str">
        <f t="shared" si="28"/>
        <v>N705367 56</v>
      </c>
      <c r="B587" s="3" t="s">
        <v>135</v>
      </c>
      <c r="C587" s="224">
        <v>56</v>
      </c>
      <c r="D587" s="267">
        <v>5835.21</v>
      </c>
      <c r="E587" s="104">
        <v>6885.55</v>
      </c>
      <c r="F587" s="106" t="s">
        <v>30</v>
      </c>
      <c r="G587" s="104">
        <v>12720.76</v>
      </c>
      <c r="H587" s="105">
        <v>45854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2">
        <f t="shared" si="29"/>
        <v>5835.21</v>
      </c>
    </row>
    <row r="588" spans="1:14" ht="15.75" thickBot="1">
      <c r="A588" s="11" t="str">
        <f t="shared" si="28"/>
        <v>N705367 56</v>
      </c>
      <c r="B588" s="3" t="s">
        <v>135</v>
      </c>
      <c r="C588" s="226"/>
      <c r="D588" s="268"/>
      <c r="E588" s="104">
        <v>6885.55</v>
      </c>
      <c r="F588" s="106">
        <v>128.06</v>
      </c>
      <c r="G588" s="104">
        <v>12848.82</v>
      </c>
      <c r="H588" s="105">
        <v>45864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2">
        <f t="shared" si="29"/>
        <v>5835.21</v>
      </c>
    </row>
    <row r="589" spans="1:14" ht="15.75" thickBot="1">
      <c r="A589" s="11" t="str">
        <f t="shared" si="28"/>
        <v>N705367 57</v>
      </c>
      <c r="B589" s="3" t="s">
        <v>135</v>
      </c>
      <c r="C589" s="224">
        <v>57</v>
      </c>
      <c r="D589" s="267">
        <v>5835.21</v>
      </c>
      <c r="E589" s="104">
        <v>7002.25</v>
      </c>
      <c r="F589" s="106" t="s">
        <v>30</v>
      </c>
      <c r="G589" s="104">
        <v>12837.46</v>
      </c>
      <c r="H589" s="105">
        <v>45885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2">
        <f t="shared" si="29"/>
        <v>5835.21</v>
      </c>
    </row>
    <row r="590" spans="1:14" ht="15.75" thickBot="1">
      <c r="A590" s="11" t="str">
        <f t="shared" si="28"/>
        <v>N705367 57</v>
      </c>
      <c r="B590" s="3" t="s">
        <v>135</v>
      </c>
      <c r="C590" s="226"/>
      <c r="D590" s="268"/>
      <c r="E590" s="104">
        <v>7002.25</v>
      </c>
      <c r="F590" s="106">
        <v>129.22999999999999</v>
      </c>
      <c r="G590" s="104">
        <v>12966.69</v>
      </c>
      <c r="H590" s="105">
        <v>45895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2">
        <f t="shared" si="29"/>
        <v>5835.21</v>
      </c>
    </row>
    <row r="591" spans="1:14" ht="15.75" thickBot="1">
      <c r="A591" s="11" t="str">
        <f t="shared" si="28"/>
        <v>N705367 58</v>
      </c>
      <c r="B591" s="3" t="s">
        <v>135</v>
      </c>
      <c r="C591" s="224">
        <v>58</v>
      </c>
      <c r="D591" s="267">
        <v>5835.21</v>
      </c>
      <c r="E591" s="104">
        <v>7118.96</v>
      </c>
      <c r="F591" s="106" t="s">
        <v>30</v>
      </c>
      <c r="G591" s="104">
        <v>12954.17</v>
      </c>
      <c r="H591" s="105">
        <v>45916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2">
        <f t="shared" si="29"/>
        <v>5835.21</v>
      </c>
    </row>
    <row r="592" spans="1:14" ht="15.75" thickBot="1">
      <c r="A592" s="11" t="str">
        <f t="shared" si="28"/>
        <v>N705367 58</v>
      </c>
      <c r="B592" s="3" t="s">
        <v>135</v>
      </c>
      <c r="C592" s="226"/>
      <c r="D592" s="268"/>
      <c r="E592" s="104">
        <v>7118.96</v>
      </c>
      <c r="F592" s="106">
        <v>130.41</v>
      </c>
      <c r="G592" s="104">
        <v>13084.58</v>
      </c>
      <c r="H592" s="105">
        <v>45926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2">
        <f t="shared" si="29"/>
        <v>5835.21</v>
      </c>
    </row>
    <row r="593" spans="1:14" ht="15.75" thickBot="1">
      <c r="A593" s="11" t="str">
        <f t="shared" si="28"/>
        <v>N705367 59</v>
      </c>
      <c r="B593" s="3" t="s">
        <v>135</v>
      </c>
      <c r="C593" s="224">
        <v>59</v>
      </c>
      <c r="D593" s="267">
        <v>5835.21</v>
      </c>
      <c r="E593" s="104">
        <v>7235.66</v>
      </c>
      <c r="F593" s="106" t="s">
        <v>30</v>
      </c>
      <c r="G593" s="104">
        <v>13070.87</v>
      </c>
      <c r="H593" s="105">
        <v>45946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2">
        <f t="shared" si="29"/>
        <v>5835.21</v>
      </c>
    </row>
    <row r="594" spans="1:14" ht="15.75" thickBot="1">
      <c r="A594" s="11" t="str">
        <f t="shared" si="28"/>
        <v>N705367 59</v>
      </c>
      <c r="B594" s="3" t="s">
        <v>135</v>
      </c>
      <c r="C594" s="226"/>
      <c r="D594" s="268"/>
      <c r="E594" s="104">
        <v>7235.66</v>
      </c>
      <c r="F594" s="106">
        <v>131.58000000000001</v>
      </c>
      <c r="G594" s="104">
        <v>13202.45</v>
      </c>
      <c r="H594" s="105">
        <v>45956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2">
        <f t="shared" si="29"/>
        <v>5835.21</v>
      </c>
    </row>
    <row r="595" spans="1:14" ht="15.75" thickBot="1">
      <c r="A595" s="11" t="str">
        <f t="shared" si="28"/>
        <v>N705367 60</v>
      </c>
      <c r="B595" s="3" t="s">
        <v>135</v>
      </c>
      <c r="C595" s="224">
        <v>60</v>
      </c>
      <c r="D595" s="267">
        <v>5835.26</v>
      </c>
      <c r="E595" s="104">
        <v>7352.43</v>
      </c>
      <c r="F595" s="106" t="s">
        <v>30</v>
      </c>
      <c r="G595" s="104">
        <v>13187.69</v>
      </c>
      <c r="H595" s="105">
        <v>45977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2">
        <f t="shared" si="29"/>
        <v>5835.26</v>
      </c>
    </row>
    <row r="596" spans="1:14" ht="15.75" thickBot="1">
      <c r="A596" s="11" t="str">
        <f t="shared" si="28"/>
        <v>N705367 60</v>
      </c>
      <c r="B596" s="3" t="s">
        <v>135</v>
      </c>
      <c r="C596" s="226"/>
      <c r="D596" s="268"/>
      <c r="E596" s="104">
        <v>7352.43</v>
      </c>
      <c r="F596" s="106">
        <v>132.76</v>
      </c>
      <c r="G596" s="104">
        <v>13320.45</v>
      </c>
      <c r="H596" s="105">
        <v>45987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2">
        <f t="shared" si="29"/>
        <v>5835.26</v>
      </c>
    </row>
    <row r="597" spans="1:14" ht="37.5" thickBot="1">
      <c r="A597" s="11" t="str">
        <f t="shared" si="28"/>
        <v>N705231 Cuota N°</v>
      </c>
      <c r="B597" s="3" t="s">
        <v>137</v>
      </c>
      <c r="C597" s="26" t="s">
        <v>24</v>
      </c>
      <c r="D597" s="26" t="s">
        <v>25</v>
      </c>
      <c r="E597" s="26" t="s">
        <v>26</v>
      </c>
      <c r="F597" s="26" t="s">
        <v>27</v>
      </c>
      <c r="G597" s="26" t="s">
        <v>28</v>
      </c>
      <c r="H597" s="26" t="s">
        <v>29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2" t="str">
        <f t="shared" si="29"/>
        <v>Capital($)</v>
      </c>
    </row>
    <row r="598" spans="1:14" ht="15.75" thickBot="1">
      <c r="A598" s="11" t="str">
        <f t="shared" si="28"/>
        <v>N705231 1</v>
      </c>
      <c r="B598" s="3" t="s">
        <v>137</v>
      </c>
      <c r="C598" s="224">
        <v>1</v>
      </c>
      <c r="D598" s="267">
        <v>6817.66</v>
      </c>
      <c r="E598" s="102">
        <v>349.97</v>
      </c>
      <c r="F598" s="102" t="s">
        <v>30</v>
      </c>
      <c r="G598" s="101">
        <v>7167.63</v>
      </c>
      <c r="H598" s="103">
        <v>44181</v>
      </c>
      <c r="I598" s="41">
        <v>44181</v>
      </c>
      <c r="J598" s="30">
        <f t="shared" si="30"/>
        <v>44166</v>
      </c>
      <c r="L598" s="11">
        <f>IF(I598&lt;&gt;"",IF(SUMIF(Planes!BA:BA,'Control de pagos'!A598,Planes!BC:BC)=0,"",SUMIF(Planes!BA:BA,'Control de pagos'!A598,Planes!BC:BC)),"")</f>
        <v>519.53160000000003</v>
      </c>
      <c r="N598" s="62">
        <f t="shared" si="29"/>
        <v>6817.66</v>
      </c>
    </row>
    <row r="599" spans="1:14" ht="15.75" thickBot="1">
      <c r="A599" s="11" t="str">
        <f t="shared" si="28"/>
        <v>N705231 1</v>
      </c>
      <c r="B599" s="3" t="s">
        <v>137</v>
      </c>
      <c r="C599" s="226"/>
      <c r="D599" s="268"/>
      <c r="E599" s="106">
        <v>349.97</v>
      </c>
      <c r="F599" s="106">
        <v>72.16</v>
      </c>
      <c r="G599" s="104">
        <v>7239.79</v>
      </c>
      <c r="H599" s="105">
        <v>44191</v>
      </c>
      <c r="J599" s="30" t="str">
        <f t="shared" si="30"/>
        <v>-</v>
      </c>
      <c r="L599" s="11" t="str">
        <f>IF(I599&lt;&gt;"",IF(SUMIF(Planes!BA:BA,'Control de pagos'!A599,Planes!BC:BC)=0,"",SUMIF(Planes!BA:BA,'Control de pagos'!A599,Planes!BC:BC)),"")</f>
        <v/>
      </c>
      <c r="N599" s="62">
        <f t="shared" si="29"/>
        <v>6817.66</v>
      </c>
    </row>
    <row r="600" spans="1:14" ht="15.75" thickBot="1">
      <c r="A600" s="11" t="str">
        <f t="shared" si="28"/>
        <v>N705231 2</v>
      </c>
      <c r="B600" s="3" t="s">
        <v>137</v>
      </c>
      <c r="C600" s="224">
        <v>2</v>
      </c>
      <c r="D600" s="267">
        <v>6817.66</v>
      </c>
      <c r="E600" s="106">
        <v>490.87</v>
      </c>
      <c r="F600" s="106" t="s">
        <v>30</v>
      </c>
      <c r="G600" s="104">
        <v>7308.53</v>
      </c>
      <c r="H600" s="105">
        <v>44212</v>
      </c>
      <c r="I600" s="41">
        <v>44212</v>
      </c>
      <c r="J600" s="30">
        <f t="shared" si="30"/>
        <v>44197</v>
      </c>
      <c r="L600" s="11">
        <f>IF(I600&lt;&gt;"",IF(SUMIF(Planes!BA:BA,'Control de pagos'!A600,Planes!BC:BC)=0,"",SUMIF(Planes!BA:BA,'Control de pagos'!A600,Planes!BC:BC)),"")</f>
        <v>519.53160000000003</v>
      </c>
      <c r="N600" s="62">
        <f t="shared" si="29"/>
        <v>6817.66</v>
      </c>
    </row>
    <row r="601" spans="1:14" ht="15.75" thickBot="1">
      <c r="A601" s="11" t="str">
        <f t="shared" si="28"/>
        <v>N705231 2</v>
      </c>
      <c r="B601" s="3" t="s">
        <v>137</v>
      </c>
      <c r="C601" s="226"/>
      <c r="D601" s="268"/>
      <c r="E601" s="106">
        <v>490.87</v>
      </c>
      <c r="F601" s="106">
        <v>73.569999999999993</v>
      </c>
      <c r="G601" s="104">
        <v>7382.1</v>
      </c>
      <c r="H601" s="105">
        <v>44222</v>
      </c>
      <c r="J601" s="30" t="str">
        <f t="shared" si="30"/>
        <v>-</v>
      </c>
      <c r="L601" s="11" t="str">
        <f>IF(I601&lt;&gt;"",IF(SUMIF(Planes!BA:BA,'Control de pagos'!A601,Planes!BC:BC)=0,"",SUMIF(Planes!BA:BA,'Control de pagos'!A601,Planes!BC:BC)),"")</f>
        <v/>
      </c>
      <c r="N601" s="62">
        <f t="shared" si="29"/>
        <v>6817.66</v>
      </c>
    </row>
    <row r="602" spans="1:14" ht="15.75" thickBot="1">
      <c r="A602" s="11" t="str">
        <f t="shared" si="28"/>
        <v>N705231 3</v>
      </c>
      <c r="B602" s="3" t="s">
        <v>137</v>
      </c>
      <c r="C602" s="224">
        <v>3</v>
      </c>
      <c r="D602" s="267">
        <v>6817.66</v>
      </c>
      <c r="E602" s="106">
        <v>627.23</v>
      </c>
      <c r="F602" s="106" t="s">
        <v>30</v>
      </c>
      <c r="G602" s="104">
        <v>7444.89</v>
      </c>
      <c r="H602" s="105">
        <v>44243</v>
      </c>
      <c r="J602" s="30" t="str">
        <f t="shared" si="30"/>
        <v>-</v>
      </c>
      <c r="L602" s="11" t="str">
        <f>IF(I602&lt;&gt;"",IF(SUMIF(Planes!BA:BA,'Control de pagos'!A602,Planes!BC:BC)=0,"",SUMIF(Planes!BA:BA,'Control de pagos'!A602,Planes!BC:BC)),"")</f>
        <v/>
      </c>
      <c r="N602" s="62">
        <f t="shared" si="29"/>
        <v>6817.66</v>
      </c>
    </row>
    <row r="603" spans="1:14" ht="15.75" thickBot="1">
      <c r="A603" s="11" t="str">
        <f t="shared" si="28"/>
        <v>N705231 3</v>
      </c>
      <c r="B603" s="3" t="s">
        <v>137</v>
      </c>
      <c r="C603" s="226"/>
      <c r="D603" s="268"/>
      <c r="E603" s="106">
        <v>627.23</v>
      </c>
      <c r="F603" s="106">
        <v>74.94</v>
      </c>
      <c r="G603" s="104">
        <v>7519.83</v>
      </c>
      <c r="H603" s="105">
        <v>44253</v>
      </c>
      <c r="I603" s="41">
        <v>44253</v>
      </c>
      <c r="J603" s="30">
        <f t="shared" si="30"/>
        <v>44228</v>
      </c>
      <c r="L603" s="11">
        <f>IF(I603&lt;&gt;"",IF(SUMIF(Planes!BA:BA,'Control de pagos'!A603,Planes!BC:BC)=0,"",SUMIF(Planes!BA:BA,'Control de pagos'!A603,Planes!BC:BC)),"")</f>
        <v>519.53160000000003</v>
      </c>
      <c r="N603" s="62">
        <f t="shared" si="29"/>
        <v>6817.66</v>
      </c>
    </row>
    <row r="604" spans="1:14" ht="15.75" thickBot="1">
      <c r="A604" s="11" t="str">
        <f t="shared" si="28"/>
        <v>N705231 4</v>
      </c>
      <c r="B604" s="3" t="s">
        <v>137</v>
      </c>
      <c r="C604" s="224">
        <v>4</v>
      </c>
      <c r="D604" s="267">
        <v>6817.66</v>
      </c>
      <c r="E604" s="106">
        <v>754.49</v>
      </c>
      <c r="F604" s="106" t="s">
        <v>30</v>
      </c>
      <c r="G604" s="104">
        <v>7572.15</v>
      </c>
      <c r="H604" s="105">
        <v>44271</v>
      </c>
      <c r="J604" s="30" t="str">
        <f t="shared" si="30"/>
        <v>-</v>
      </c>
      <c r="L604" s="11" t="str">
        <f>IF(I604&lt;&gt;"",IF(SUMIF(Planes!BA:BA,'Control de pagos'!A604,Planes!BC:BC)=0,"",SUMIF(Planes!BA:BA,'Control de pagos'!A604,Planes!BC:BC)),"")</f>
        <v/>
      </c>
      <c r="N604" s="62">
        <f t="shared" si="29"/>
        <v>6817.66</v>
      </c>
    </row>
    <row r="605" spans="1:14" ht="15.75" thickBot="1">
      <c r="A605" s="11" t="str">
        <f t="shared" si="28"/>
        <v>N705231 4</v>
      </c>
      <c r="B605" s="3" t="s">
        <v>137</v>
      </c>
      <c r="C605" s="226"/>
      <c r="D605" s="268"/>
      <c r="E605" s="106">
        <v>754.49</v>
      </c>
      <c r="F605" s="106">
        <v>76.23</v>
      </c>
      <c r="G605" s="104">
        <v>7648.38</v>
      </c>
      <c r="H605" s="105">
        <v>44281</v>
      </c>
      <c r="I605" s="41">
        <v>44281</v>
      </c>
      <c r="J605" s="30">
        <f t="shared" si="30"/>
        <v>44256</v>
      </c>
      <c r="L605" s="11">
        <f>IF(I605&lt;&gt;"",IF(SUMIF(Planes!BA:BA,'Control de pagos'!A605,Planes!BC:BC)=0,"",SUMIF(Planes!BA:BA,'Control de pagos'!A605,Planes!BC:BC)),"")</f>
        <v>519.53160000000003</v>
      </c>
      <c r="N605" s="62">
        <f t="shared" si="29"/>
        <v>6817.66</v>
      </c>
    </row>
    <row r="606" spans="1:14" ht="15.75" thickBot="1">
      <c r="A606" s="11" t="str">
        <f t="shared" si="28"/>
        <v>N705231 5</v>
      </c>
      <c r="B606" s="3" t="s">
        <v>137</v>
      </c>
      <c r="C606" s="224">
        <v>5</v>
      </c>
      <c r="D606" s="267">
        <v>6817.66</v>
      </c>
      <c r="E606" s="106">
        <v>899.93</v>
      </c>
      <c r="F606" s="106" t="s">
        <v>30</v>
      </c>
      <c r="G606" s="104">
        <v>7717.59</v>
      </c>
      <c r="H606" s="105">
        <v>44302</v>
      </c>
      <c r="I606" s="41">
        <v>44302</v>
      </c>
      <c r="J606" s="30">
        <f t="shared" si="30"/>
        <v>44287</v>
      </c>
      <c r="L606" s="11">
        <f>IF(I606&lt;&gt;"",IF(SUMIF(Planes!BA:BA,'Control de pagos'!A606,Planes!BC:BC)=0,"",SUMIF(Planes!BA:BA,'Control de pagos'!A606,Planes!BC:BC)),"")</f>
        <v>519.53160000000003</v>
      </c>
      <c r="N606" s="62">
        <f t="shared" si="29"/>
        <v>6817.66</v>
      </c>
    </row>
    <row r="607" spans="1:14" ht="15.75" thickBot="1">
      <c r="A607" s="11" t="str">
        <f t="shared" si="28"/>
        <v>N705231 5</v>
      </c>
      <c r="B607" s="3" t="s">
        <v>137</v>
      </c>
      <c r="C607" s="226"/>
      <c r="D607" s="268"/>
      <c r="E607" s="106">
        <v>899.93</v>
      </c>
      <c r="F607" s="106">
        <v>77.69</v>
      </c>
      <c r="G607" s="104">
        <v>7795.28</v>
      </c>
      <c r="H607" s="105">
        <v>44312</v>
      </c>
      <c r="J607" s="30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2">
        <f t="shared" si="29"/>
        <v>6817.66</v>
      </c>
    </row>
    <row r="608" spans="1:14" ht="15.75" thickBot="1">
      <c r="A608" s="11" t="str">
        <f t="shared" si="28"/>
        <v>N705231 6</v>
      </c>
      <c r="B608" s="3" t="s">
        <v>137</v>
      </c>
      <c r="C608" s="224">
        <v>6</v>
      </c>
      <c r="D608" s="267">
        <v>6817.66</v>
      </c>
      <c r="E608" s="104">
        <v>1031.74</v>
      </c>
      <c r="F608" s="106" t="s">
        <v>30</v>
      </c>
      <c r="G608" s="104">
        <v>7849.4</v>
      </c>
      <c r="H608" s="105">
        <v>44332</v>
      </c>
      <c r="I608" s="41">
        <v>44333</v>
      </c>
      <c r="J608" s="30">
        <f t="shared" si="30"/>
        <v>44317</v>
      </c>
      <c r="L608" s="11">
        <f>IF(I608&lt;&gt;"",IF(SUMIF(Planes!BA:BA,'Control de pagos'!A608,Planes!BC:BC)=0,"",SUMIF(Planes!BA:BA,'Control de pagos'!A608,Planes!BC:BC)),"")</f>
        <v>519.53160000000003</v>
      </c>
      <c r="N608" s="62">
        <f t="shared" si="29"/>
        <v>6817.66</v>
      </c>
    </row>
    <row r="609" spans="1:14" ht="15.75" thickBot="1">
      <c r="A609" s="11" t="str">
        <f t="shared" si="28"/>
        <v>N705231 6</v>
      </c>
      <c r="B609" s="3" t="s">
        <v>137</v>
      </c>
      <c r="C609" s="226"/>
      <c r="D609" s="268"/>
      <c r="E609" s="104">
        <v>1031.74</v>
      </c>
      <c r="F609" s="106">
        <v>79.010000000000005</v>
      </c>
      <c r="G609" s="104">
        <v>7928.41</v>
      </c>
      <c r="H609" s="105">
        <v>44342</v>
      </c>
      <c r="J609" s="30" t="str">
        <f t="shared" si="30"/>
        <v>-</v>
      </c>
      <c r="L609" s="11" t="str">
        <f>IF(I609&lt;&gt;"",IF(SUMIF(Planes!BA:BA,'Control de pagos'!A609,Planes!BC:BC)=0,"",SUMIF(Planes!BA:BA,'Control de pagos'!A609,Planes!BC:BC)),"")</f>
        <v/>
      </c>
      <c r="N609" s="62">
        <f t="shared" si="29"/>
        <v>6817.66</v>
      </c>
    </row>
    <row r="610" spans="1:14" ht="15.75" thickBot="1">
      <c r="A610" s="11" t="str">
        <f t="shared" si="28"/>
        <v>N705231 7</v>
      </c>
      <c r="B610" s="3" t="s">
        <v>137</v>
      </c>
      <c r="C610" s="224">
        <v>7</v>
      </c>
      <c r="D610" s="267">
        <v>6817.66</v>
      </c>
      <c r="E610" s="104">
        <v>1172.6400000000001</v>
      </c>
      <c r="F610" s="106" t="s">
        <v>30</v>
      </c>
      <c r="G610" s="104">
        <v>7990.3</v>
      </c>
      <c r="H610" s="105">
        <v>44363</v>
      </c>
      <c r="I610" s="41">
        <v>44363</v>
      </c>
      <c r="J610" s="30">
        <f t="shared" si="30"/>
        <v>44348</v>
      </c>
      <c r="L610" s="11">
        <f>IF(I610&lt;&gt;"",IF(SUMIF(Planes!BA:BA,'Control de pagos'!A610,Planes!BC:BC)=0,"",SUMIF(Planes!BA:BA,'Control de pagos'!A610,Planes!BC:BC)),"")</f>
        <v>519.53160000000003</v>
      </c>
      <c r="N610" s="62">
        <f t="shared" si="29"/>
        <v>6817.66</v>
      </c>
    </row>
    <row r="611" spans="1:14" ht="15.75" thickBot="1">
      <c r="A611" s="11" t="str">
        <f t="shared" si="28"/>
        <v>N705231 7</v>
      </c>
      <c r="B611" s="3" t="s">
        <v>137</v>
      </c>
      <c r="C611" s="226"/>
      <c r="D611" s="268"/>
      <c r="E611" s="104">
        <v>1172.6400000000001</v>
      </c>
      <c r="F611" s="106">
        <v>80.44</v>
      </c>
      <c r="G611" s="104">
        <v>8070.74</v>
      </c>
      <c r="H611" s="105">
        <v>44373</v>
      </c>
      <c r="J611" s="30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2">
        <f t="shared" si="29"/>
        <v>6817.66</v>
      </c>
    </row>
    <row r="612" spans="1:14" ht="15.75" thickBot="1">
      <c r="A612" s="11" t="str">
        <f t="shared" si="28"/>
        <v>N705231 8</v>
      </c>
      <c r="B612" s="3" t="s">
        <v>137</v>
      </c>
      <c r="C612" s="224">
        <v>8</v>
      </c>
      <c r="D612" s="267">
        <v>6817.66</v>
      </c>
      <c r="E612" s="104">
        <v>1304.45</v>
      </c>
      <c r="F612" s="106" t="s">
        <v>30</v>
      </c>
      <c r="G612" s="104">
        <v>8122.11</v>
      </c>
      <c r="H612" s="105">
        <v>44393</v>
      </c>
      <c r="I612" s="41">
        <v>44393</v>
      </c>
      <c r="J612" s="30">
        <f t="shared" si="30"/>
        <v>44378</v>
      </c>
      <c r="L612" s="11">
        <f>IF(I612&lt;&gt;"",IF(SUMIF(Planes!BA:BA,'Control de pagos'!A612,Planes!BC:BC)=0,"",SUMIF(Planes!BA:BA,'Control de pagos'!A612,Planes!BC:BC)),"")</f>
        <v>519.53160000000003</v>
      </c>
      <c r="N612" s="62">
        <f t="shared" si="29"/>
        <v>6817.66</v>
      </c>
    </row>
    <row r="613" spans="1:14" ht="15.75" thickBot="1">
      <c r="A613" s="11" t="str">
        <f t="shared" si="28"/>
        <v>N705231 8</v>
      </c>
      <c r="B613" s="3" t="s">
        <v>137</v>
      </c>
      <c r="C613" s="226"/>
      <c r="D613" s="268"/>
      <c r="E613" s="104">
        <v>1304.45</v>
      </c>
      <c r="F613" s="106">
        <v>81.760000000000005</v>
      </c>
      <c r="G613" s="104">
        <v>8203.8700000000008</v>
      </c>
      <c r="H613" s="105">
        <v>44403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2">
        <f t="shared" si="29"/>
        <v>6817.66</v>
      </c>
    </row>
    <row r="614" spans="1:14" ht="15.75" thickBot="1">
      <c r="A614" s="11" t="str">
        <f t="shared" si="28"/>
        <v>N705231 9</v>
      </c>
      <c r="B614" s="3" t="s">
        <v>137</v>
      </c>
      <c r="C614" s="224">
        <v>9</v>
      </c>
      <c r="D614" s="267">
        <v>6817.66</v>
      </c>
      <c r="E614" s="104">
        <v>1445.34</v>
      </c>
      <c r="F614" s="106" t="s">
        <v>30</v>
      </c>
      <c r="G614" s="104">
        <v>8263</v>
      </c>
      <c r="H614" s="105">
        <v>44424</v>
      </c>
      <c r="I614" s="41">
        <v>44425</v>
      </c>
      <c r="J614" s="30">
        <f t="shared" si="30"/>
        <v>44409</v>
      </c>
      <c r="L614" s="11">
        <f>IF(I614&lt;&gt;"",IF(SUMIF(Planes!BA:BA,'Control de pagos'!A614,Planes!BC:BC)=0,"",SUMIF(Planes!BA:BA,'Control de pagos'!A614,Planes!BC:BC)),"")</f>
        <v>519.53160000000003</v>
      </c>
      <c r="N614" s="62">
        <f t="shared" si="29"/>
        <v>6817.66</v>
      </c>
    </row>
    <row r="615" spans="1:14" ht="15.75" thickBot="1">
      <c r="A615" s="11" t="str">
        <f t="shared" si="28"/>
        <v>N705231 9</v>
      </c>
      <c r="B615" s="3" t="s">
        <v>137</v>
      </c>
      <c r="C615" s="226"/>
      <c r="D615" s="268"/>
      <c r="E615" s="104">
        <v>1445.34</v>
      </c>
      <c r="F615" s="106">
        <v>83.18</v>
      </c>
      <c r="G615" s="104">
        <v>8346.18</v>
      </c>
      <c r="H615" s="105">
        <v>44434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2">
        <f t="shared" si="29"/>
        <v>6817.66</v>
      </c>
    </row>
    <row r="616" spans="1:14" ht="15.75" thickBot="1">
      <c r="A616" s="11" t="str">
        <f t="shared" si="28"/>
        <v>N705231 10</v>
      </c>
      <c r="B616" s="3" t="s">
        <v>137</v>
      </c>
      <c r="C616" s="224">
        <v>10</v>
      </c>
      <c r="D616" s="267">
        <v>6817.66</v>
      </c>
      <c r="E616" s="104">
        <v>1581.69</v>
      </c>
      <c r="F616" s="106" t="s">
        <v>30</v>
      </c>
      <c r="G616" s="104">
        <v>8399.35</v>
      </c>
      <c r="H616" s="105">
        <v>44455</v>
      </c>
      <c r="I616" s="41">
        <v>44455</v>
      </c>
      <c r="J616" s="30">
        <f t="shared" si="30"/>
        <v>44440</v>
      </c>
      <c r="L616" s="11">
        <f>IF(I616&lt;&gt;"",IF(SUMIF(Planes!BA:BA,'Control de pagos'!A616,Planes!BC:BC)=0,"",SUMIF(Planes!BA:BA,'Control de pagos'!A616,Planes!BC:BC)),"")</f>
        <v>519.53160000000003</v>
      </c>
      <c r="N616" s="62">
        <f t="shared" si="29"/>
        <v>6817.66</v>
      </c>
    </row>
    <row r="617" spans="1:14" ht="15.75" thickBot="1">
      <c r="A617" s="11" t="str">
        <f t="shared" si="28"/>
        <v>N705231 10</v>
      </c>
      <c r="B617" s="3" t="s">
        <v>137</v>
      </c>
      <c r="C617" s="226"/>
      <c r="D617" s="268"/>
      <c r="E617" s="104">
        <v>1581.69</v>
      </c>
      <c r="F617" s="106">
        <v>84.55</v>
      </c>
      <c r="G617" s="104">
        <v>8483.9</v>
      </c>
      <c r="H617" s="105">
        <v>44465</v>
      </c>
      <c r="J617" s="30" t="str">
        <f t="shared" si="30"/>
        <v>-</v>
      </c>
      <c r="L617" s="11" t="str">
        <f>IF(I617&lt;&gt;"",IF(SUMIF(Planes!BA:BA,'Control de pagos'!A617,Planes!BC:BC)=0,"",SUMIF(Planes!BA:BA,'Control de pagos'!A617,Planes!BC:BC)),"")</f>
        <v/>
      </c>
      <c r="N617" s="62">
        <f t="shared" si="29"/>
        <v>6817.66</v>
      </c>
    </row>
    <row r="618" spans="1:14" ht="15.75" thickBot="1">
      <c r="A618" s="11" t="str">
        <f t="shared" ref="A618:A681" si="31">B618&amp;" "&amp;IF(C618="",C617,C618)</f>
        <v>N705231 11</v>
      </c>
      <c r="B618" s="3" t="s">
        <v>137</v>
      </c>
      <c r="C618" s="224">
        <v>11</v>
      </c>
      <c r="D618" s="267">
        <v>6817.66</v>
      </c>
      <c r="E618" s="104">
        <v>1713.51</v>
      </c>
      <c r="F618" s="106" t="s">
        <v>30</v>
      </c>
      <c r="G618" s="104">
        <v>8531.17</v>
      </c>
      <c r="H618" s="105">
        <v>44485</v>
      </c>
      <c r="I618" s="41">
        <v>44487</v>
      </c>
      <c r="J618" s="30">
        <f t="shared" si="30"/>
        <v>44470</v>
      </c>
      <c r="L618" s="11">
        <f>IF(I618&lt;&gt;"",IF(SUMIF(Planes!BA:BA,'Control de pagos'!A618,Planes!BC:BC)=0,"",SUMIF(Planes!BA:BA,'Control de pagos'!A618,Planes!BC:BC)),"")</f>
        <v>519.53160000000003</v>
      </c>
      <c r="N618" s="62">
        <f t="shared" si="29"/>
        <v>6817.66</v>
      </c>
    </row>
    <row r="619" spans="1:14" ht="15.75" thickBot="1">
      <c r="A619" s="11" t="str">
        <f t="shared" si="31"/>
        <v>N705231 11</v>
      </c>
      <c r="B619" s="3" t="s">
        <v>137</v>
      </c>
      <c r="C619" s="226"/>
      <c r="D619" s="268"/>
      <c r="E619" s="104">
        <v>1713.51</v>
      </c>
      <c r="F619" s="106">
        <v>85.88</v>
      </c>
      <c r="G619" s="104">
        <v>8617.0499999999993</v>
      </c>
      <c r="H619" s="105">
        <v>44495</v>
      </c>
      <c r="J619" s="30" t="str">
        <f t="shared" si="30"/>
        <v>-</v>
      </c>
      <c r="L619" s="11" t="str">
        <f>IF(I619&lt;&gt;"",IF(SUMIF(Planes!BA:BA,'Control de pagos'!A619,Planes!BC:BC)=0,"",SUMIF(Planes!BA:BA,'Control de pagos'!A619,Planes!BC:BC)),"")</f>
        <v/>
      </c>
      <c r="N619" s="62">
        <f t="shared" si="29"/>
        <v>6817.66</v>
      </c>
    </row>
    <row r="620" spans="1:14" ht="15.75" thickBot="1">
      <c r="A620" s="11" t="str">
        <f t="shared" si="31"/>
        <v>N705231 12</v>
      </c>
      <c r="B620" s="3" t="s">
        <v>137</v>
      </c>
      <c r="C620" s="224">
        <v>12</v>
      </c>
      <c r="D620" s="267">
        <v>6817.66</v>
      </c>
      <c r="E620" s="104">
        <v>1854.41</v>
      </c>
      <c r="F620" s="106" t="s">
        <v>30</v>
      </c>
      <c r="G620" s="104">
        <v>8672.07</v>
      </c>
      <c r="H620" s="105">
        <v>44516</v>
      </c>
      <c r="I620" s="41">
        <v>44516</v>
      </c>
      <c r="J620" s="30">
        <f t="shared" si="30"/>
        <v>44501</v>
      </c>
      <c r="L620" s="11">
        <f>IF(I620&lt;&gt;"",IF(SUMIF(Planes!BA:BA,'Control de pagos'!A620,Planes!BC:BC)=0,"",SUMIF(Planes!BA:BA,'Control de pagos'!A620,Planes!BC:BC)),"")</f>
        <v>519.53160000000003</v>
      </c>
      <c r="N620" s="62">
        <f t="shared" si="29"/>
        <v>6817.66</v>
      </c>
    </row>
    <row r="621" spans="1:14" ht="15.75" thickBot="1">
      <c r="A621" s="11" t="str">
        <f t="shared" si="31"/>
        <v>N705231 12</v>
      </c>
      <c r="B621" s="3" t="s">
        <v>137</v>
      </c>
      <c r="C621" s="226"/>
      <c r="D621" s="268"/>
      <c r="E621" s="104">
        <v>1854.41</v>
      </c>
      <c r="F621" s="106">
        <v>87.3</v>
      </c>
      <c r="G621" s="104">
        <v>8759.3700000000008</v>
      </c>
      <c r="H621" s="105">
        <v>44526</v>
      </c>
      <c r="J621" s="30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2">
        <f t="shared" si="29"/>
        <v>6817.66</v>
      </c>
    </row>
    <row r="622" spans="1:14" ht="15.75" thickBot="1">
      <c r="A622" s="11" t="str">
        <f t="shared" si="31"/>
        <v>N705231 13</v>
      </c>
      <c r="B622" s="3" t="s">
        <v>137</v>
      </c>
      <c r="C622" s="224">
        <v>13</v>
      </c>
      <c r="D622" s="267">
        <v>6817.66</v>
      </c>
      <c r="E622" s="104">
        <v>2387.09</v>
      </c>
      <c r="F622" s="106" t="s">
        <v>30</v>
      </c>
      <c r="G622" s="104">
        <f>+D622+E622</f>
        <v>9204.75</v>
      </c>
      <c r="H622" s="105">
        <v>44546</v>
      </c>
      <c r="I622" s="41">
        <v>44546</v>
      </c>
      <c r="J622" s="30">
        <f t="shared" si="30"/>
        <v>44531</v>
      </c>
      <c r="L622" s="11">
        <f>IF(I622&lt;&gt;"",IF(SUMIF(Planes!BA:BA,'Control de pagos'!A622,Planes!BC:BC)=0,"",SUMIF(Planes!BA:BA,'Control de pagos'!A622,Planes!BC:BC)),"")</f>
        <v>519.53160000000003</v>
      </c>
      <c r="N622" s="62">
        <f t="shared" si="29"/>
        <v>6817.66</v>
      </c>
    </row>
    <row r="623" spans="1:14" ht="15.75" thickBot="1">
      <c r="A623" s="11" t="str">
        <f t="shared" si="31"/>
        <v>N705231 13</v>
      </c>
      <c r="B623" s="3" t="s">
        <v>137</v>
      </c>
      <c r="C623" s="226"/>
      <c r="D623" s="268"/>
      <c r="E623" s="104">
        <v>1986.22</v>
      </c>
      <c r="F623" s="106">
        <v>88.62</v>
      </c>
      <c r="G623" s="104">
        <v>8892.5</v>
      </c>
      <c r="H623" s="105">
        <v>44556</v>
      </c>
      <c r="J623" s="30" t="str">
        <f t="shared" si="30"/>
        <v>-</v>
      </c>
      <c r="L623" s="11" t="str">
        <f>IF(I623&lt;&gt;"",IF(SUMIF(Planes!BA:BA,'Control de pagos'!A623,Planes!BC:BC)=0,"",SUMIF(Planes!BA:BA,'Control de pagos'!A623,Planes!BC:BC)),"")</f>
        <v/>
      </c>
      <c r="N623" s="62">
        <f t="shared" si="29"/>
        <v>6817.66</v>
      </c>
    </row>
    <row r="624" spans="1:14" ht="15.75" thickBot="1">
      <c r="A624" s="11" t="str">
        <f t="shared" si="31"/>
        <v>N705231 14</v>
      </c>
      <c r="B624" s="3" t="s">
        <v>137</v>
      </c>
      <c r="C624" s="224">
        <v>14</v>
      </c>
      <c r="D624" s="267">
        <v>6817.66</v>
      </c>
      <c r="E624" s="104">
        <v>2580.71</v>
      </c>
      <c r="F624" s="106" t="s">
        <v>30</v>
      </c>
      <c r="G624" s="104">
        <f>+D624+E624</f>
        <v>9398.369999999999</v>
      </c>
      <c r="H624" s="105">
        <v>44577</v>
      </c>
      <c r="I624" s="41">
        <v>44577</v>
      </c>
      <c r="J624" s="30">
        <f t="shared" si="30"/>
        <v>44562</v>
      </c>
      <c r="L624" s="11">
        <f>IF(I624&lt;&gt;"",IF(SUMIF(Planes!BA:BA,'Control de pagos'!A624,Planes!BC:BC)=0,"",SUMIF(Planes!BA:BA,'Control de pagos'!A624,Planes!BC:BC)),"")</f>
        <v>519.53160000000003</v>
      </c>
      <c r="N624" s="62">
        <f t="shared" si="29"/>
        <v>6817.66</v>
      </c>
    </row>
    <row r="625" spans="1:14" ht="15.75" thickBot="1">
      <c r="A625" s="11" t="str">
        <f t="shared" si="31"/>
        <v>N705231 14</v>
      </c>
      <c r="B625" s="3" t="s">
        <v>137</v>
      </c>
      <c r="C625" s="226"/>
      <c r="D625" s="268"/>
      <c r="E625" s="104">
        <v>2127.11</v>
      </c>
      <c r="F625" s="106">
        <v>90.05</v>
      </c>
      <c r="G625" s="104">
        <v>9034.82</v>
      </c>
      <c r="H625" s="105">
        <v>44587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2">
        <f t="shared" si="29"/>
        <v>6817.66</v>
      </c>
    </row>
    <row r="626" spans="1:14" ht="15.75" thickBot="1">
      <c r="A626" s="11" t="str">
        <f t="shared" si="31"/>
        <v>N705231 15</v>
      </c>
      <c r="B626" s="3" t="s">
        <v>137</v>
      </c>
      <c r="C626" s="224">
        <v>15</v>
      </c>
      <c r="D626" s="267">
        <v>6817.66</v>
      </c>
      <c r="E626" s="104">
        <v>2263.46</v>
      </c>
      <c r="F626" s="106" t="s">
        <v>30</v>
      </c>
      <c r="G626" s="104">
        <v>9081.1200000000008</v>
      </c>
      <c r="H626" s="105">
        <v>44608</v>
      </c>
      <c r="J626" s="30" t="str">
        <f t="shared" si="30"/>
        <v>-</v>
      </c>
      <c r="L626" s="11" t="str">
        <f>IF(I626&lt;&gt;"",IF(SUMIF(Planes!BA:BA,'Control de pagos'!A626,Planes!BC:BC)=0,"",SUMIF(Planes!BA:BA,'Control de pagos'!A626,Planes!BC:BC)),"")</f>
        <v/>
      </c>
      <c r="N626" s="62">
        <f t="shared" si="29"/>
        <v>6817.66</v>
      </c>
    </row>
    <row r="627" spans="1:14" ht="15.75" thickBot="1">
      <c r="A627" s="11" t="str">
        <f t="shared" si="31"/>
        <v>N705231 15</v>
      </c>
      <c r="B627" s="3" t="s">
        <v>137</v>
      </c>
      <c r="C627" s="226"/>
      <c r="D627" s="268"/>
      <c r="E627" s="104">
        <v>2263.46</v>
      </c>
      <c r="F627" s="106">
        <v>91.42</v>
      </c>
      <c r="G627" s="104">
        <v>9172.5400000000009</v>
      </c>
      <c r="H627" s="105">
        <v>44618</v>
      </c>
      <c r="I627" s="41">
        <v>44618</v>
      </c>
      <c r="J627" s="30">
        <f t="shared" si="30"/>
        <v>44593</v>
      </c>
      <c r="L627" s="11">
        <f>IF(I627&lt;&gt;"",IF(SUMIF(Planes!BA:BA,'Control de pagos'!A627,Planes!BC:BC)=0,"",SUMIF(Planes!BA:BA,'Control de pagos'!A627,Planes!BC:BC)),"")</f>
        <v>519.53160000000003</v>
      </c>
      <c r="N627" s="62">
        <f t="shared" si="29"/>
        <v>6817.66</v>
      </c>
    </row>
    <row r="628" spans="1:14" ht="15.75" thickBot="1">
      <c r="A628" s="11" t="str">
        <f t="shared" si="31"/>
        <v>N705231 16</v>
      </c>
      <c r="B628" s="3" t="s">
        <v>137</v>
      </c>
      <c r="C628" s="224">
        <v>16</v>
      </c>
      <c r="D628" s="267">
        <v>6817.66</v>
      </c>
      <c r="E628" s="104">
        <v>2390.73</v>
      </c>
      <c r="F628" s="106" t="s">
        <v>30</v>
      </c>
      <c r="G628" s="104">
        <v>9208.39</v>
      </c>
      <c r="H628" s="105">
        <v>44636</v>
      </c>
      <c r="I628" s="41">
        <v>44636</v>
      </c>
      <c r="J628" s="30">
        <f t="shared" si="30"/>
        <v>44621</v>
      </c>
      <c r="L628" s="11">
        <f>IF(I628&lt;&gt;"",IF(SUMIF(Planes!BA:BA,'Control de pagos'!A628,Planes!BC:BC)=0,"",SUMIF(Planes!BA:BA,'Control de pagos'!A628,Planes!BC:BC)),"")</f>
        <v>519.53160000000003</v>
      </c>
      <c r="N628" s="62">
        <f t="shared" si="29"/>
        <v>6817.66</v>
      </c>
    </row>
    <row r="629" spans="1:14" ht="15.75" thickBot="1">
      <c r="A629" s="11" t="str">
        <f t="shared" si="31"/>
        <v>N705231 16</v>
      </c>
      <c r="B629" s="3" t="s">
        <v>137</v>
      </c>
      <c r="C629" s="226"/>
      <c r="D629" s="268"/>
      <c r="E629" s="104">
        <v>2390.73</v>
      </c>
      <c r="F629" s="106">
        <v>92.7</v>
      </c>
      <c r="G629" s="104">
        <v>9301.09</v>
      </c>
      <c r="H629" s="105">
        <v>44646</v>
      </c>
      <c r="J629" s="30" t="str">
        <f t="shared" si="30"/>
        <v>-</v>
      </c>
      <c r="L629" s="11" t="str">
        <f>IF(I629&lt;&gt;"",IF(SUMIF(Planes!BA:BA,'Control de pagos'!A629,Planes!BC:BC)=0,"",SUMIF(Planes!BA:BA,'Control de pagos'!A629,Planes!BC:BC)),"")</f>
        <v/>
      </c>
      <c r="N629" s="62">
        <f t="shared" si="29"/>
        <v>6817.66</v>
      </c>
    </row>
    <row r="630" spans="1:14" ht="15.75" thickBot="1">
      <c r="A630" s="11" t="str">
        <f t="shared" si="31"/>
        <v>N705231 17</v>
      </c>
      <c r="B630" s="3" t="s">
        <v>137</v>
      </c>
      <c r="C630" s="224">
        <v>17</v>
      </c>
      <c r="D630" s="267">
        <v>6817.66</v>
      </c>
      <c r="E630" s="104">
        <v>3161.58</v>
      </c>
      <c r="F630" s="106" t="s">
        <v>30</v>
      </c>
      <c r="G630" s="104">
        <f>+D630+E630</f>
        <v>9979.24</v>
      </c>
      <c r="H630" s="105">
        <v>44667</v>
      </c>
      <c r="I630" s="41">
        <v>44667</v>
      </c>
      <c r="J630" s="30">
        <f t="shared" si="30"/>
        <v>44652</v>
      </c>
      <c r="L630" s="11">
        <f>IF(I630&lt;&gt;"",IF(SUMIF(Planes!BA:BA,'Control de pagos'!A630,Planes!BC:BC)=0,"",SUMIF(Planes!BA:BA,'Control de pagos'!A630,Planes!BC:BC)),"")</f>
        <v>519.53160000000003</v>
      </c>
      <c r="N630" s="62">
        <f t="shared" si="29"/>
        <v>6817.66</v>
      </c>
    </row>
    <row r="631" spans="1:14" ht="15.75" thickBot="1">
      <c r="A631" s="11" t="str">
        <f t="shared" si="31"/>
        <v>N705231 17</v>
      </c>
      <c r="B631" s="3" t="s">
        <v>137</v>
      </c>
      <c r="C631" s="226"/>
      <c r="D631" s="268"/>
      <c r="E631" s="104">
        <v>2536.17</v>
      </c>
      <c r="F631" s="106">
        <v>94.17</v>
      </c>
      <c r="G631" s="104">
        <v>9448</v>
      </c>
      <c r="H631" s="105">
        <v>44677</v>
      </c>
      <c r="J631" s="30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2">
        <f t="shared" si="29"/>
        <v>6817.66</v>
      </c>
    </row>
    <row r="632" spans="1:14" ht="15.75" thickBot="1">
      <c r="A632" s="11" t="str">
        <f t="shared" si="31"/>
        <v>N705231 18</v>
      </c>
      <c r="B632" s="3" t="s">
        <v>137</v>
      </c>
      <c r="C632" s="224">
        <v>18</v>
      </c>
      <c r="D632" s="267">
        <v>6817.66</v>
      </c>
      <c r="E632" s="104">
        <v>3355.19</v>
      </c>
      <c r="F632" s="106" t="s">
        <v>30</v>
      </c>
      <c r="G632" s="104">
        <f>+D632+E632</f>
        <v>10172.85</v>
      </c>
      <c r="H632" s="105">
        <v>44697</v>
      </c>
      <c r="I632" s="41">
        <v>44697</v>
      </c>
      <c r="J632" s="30">
        <f t="shared" si="30"/>
        <v>44682</v>
      </c>
      <c r="L632" s="11">
        <f>IF(I632&lt;&gt;"",IF(SUMIF(Planes!BA:BA,'Control de pagos'!A632,Planes!BC:BC)=0,"",SUMIF(Planes!BA:BA,'Control de pagos'!A632,Planes!BC:BC)),"")</f>
        <v>519.53160000000003</v>
      </c>
      <c r="N632" s="62">
        <f t="shared" si="29"/>
        <v>6817.66</v>
      </c>
    </row>
    <row r="633" spans="1:14" ht="15.75" thickBot="1">
      <c r="A633" s="11" t="str">
        <f t="shared" si="31"/>
        <v>N705231 18</v>
      </c>
      <c r="B633" s="3" t="s">
        <v>137</v>
      </c>
      <c r="C633" s="226"/>
      <c r="D633" s="268"/>
      <c r="E633" s="104">
        <v>2667.97</v>
      </c>
      <c r="F633" s="106">
        <v>95.49</v>
      </c>
      <c r="G633" s="104">
        <v>9581.1200000000008</v>
      </c>
      <c r="H633" s="105">
        <v>44707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2">
        <f t="shared" si="29"/>
        <v>6817.66</v>
      </c>
    </row>
    <row r="634" spans="1:14" ht="15.75" thickBot="1">
      <c r="A634" s="11" t="str">
        <f t="shared" si="31"/>
        <v>N705231 19</v>
      </c>
      <c r="B634" s="3" t="s">
        <v>137</v>
      </c>
      <c r="C634" s="224">
        <v>19</v>
      </c>
      <c r="D634" s="267">
        <v>6817.66</v>
      </c>
      <c r="E634" s="104">
        <v>2808.88</v>
      </c>
      <c r="F634" s="106" t="s">
        <v>30</v>
      </c>
      <c r="G634" s="104">
        <v>9626.5400000000009</v>
      </c>
      <c r="H634" s="105">
        <v>44728</v>
      </c>
      <c r="I634" s="41">
        <v>44728</v>
      </c>
      <c r="J634" s="30">
        <f t="shared" si="30"/>
        <v>44713</v>
      </c>
      <c r="L634" s="11">
        <f>IF(I634&lt;&gt;"",IF(SUMIF(Planes!BA:BA,'Control de pagos'!A634,Planes!BC:BC)=0,"",SUMIF(Planes!BA:BA,'Control de pagos'!A634,Planes!BC:BC)),"")</f>
        <v>519.53160000000003</v>
      </c>
      <c r="N634" s="62">
        <f t="shared" si="29"/>
        <v>6817.66</v>
      </c>
    </row>
    <row r="635" spans="1:14" ht="15.75" thickBot="1">
      <c r="A635" s="11" t="str">
        <f t="shared" si="31"/>
        <v>N705231 19</v>
      </c>
      <c r="B635" s="3" t="s">
        <v>137</v>
      </c>
      <c r="C635" s="226"/>
      <c r="D635" s="268"/>
      <c r="E635" s="104">
        <v>2808.88</v>
      </c>
      <c r="F635" s="106">
        <v>96.91</v>
      </c>
      <c r="G635" s="104">
        <v>9723.4500000000007</v>
      </c>
      <c r="H635" s="105">
        <v>44738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2">
        <f t="shared" si="29"/>
        <v>6817.66</v>
      </c>
    </row>
    <row r="636" spans="1:14" ht="15.75" thickBot="1">
      <c r="A636" s="11" t="str">
        <f t="shared" si="31"/>
        <v>N705231 20</v>
      </c>
      <c r="B636" s="3" t="s">
        <v>137</v>
      </c>
      <c r="C636" s="224">
        <v>20</v>
      </c>
      <c r="D636" s="267">
        <v>6817.66</v>
      </c>
      <c r="E636" s="104">
        <v>2940.69</v>
      </c>
      <c r="F636" s="106" t="s">
        <v>30</v>
      </c>
      <c r="G636" s="104">
        <v>9758.35</v>
      </c>
      <c r="H636" s="105">
        <v>44758</v>
      </c>
      <c r="I636" s="41">
        <v>44758</v>
      </c>
      <c r="J636" s="30">
        <f t="shared" si="30"/>
        <v>44743</v>
      </c>
      <c r="L636" s="11">
        <f>IF(I636&lt;&gt;"",IF(SUMIF(Planes!BA:BA,'Control de pagos'!A636,Planes!BC:BC)=0,"",SUMIF(Planes!BA:BA,'Control de pagos'!A636,Planes!BC:BC)),"")</f>
        <v>519.53160000000003</v>
      </c>
      <c r="N636" s="62">
        <f t="shared" si="29"/>
        <v>6817.66</v>
      </c>
    </row>
    <row r="637" spans="1:14" ht="15.75" thickBot="1">
      <c r="A637" s="11" t="str">
        <f t="shared" si="31"/>
        <v>N705231 20</v>
      </c>
      <c r="B637" s="3" t="s">
        <v>137</v>
      </c>
      <c r="C637" s="226"/>
      <c r="D637" s="268"/>
      <c r="E637" s="104">
        <v>2940.69</v>
      </c>
      <c r="F637" s="106">
        <v>98.23</v>
      </c>
      <c r="G637" s="104">
        <v>9856.58</v>
      </c>
      <c r="H637" s="105">
        <v>44768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2">
        <f t="shared" si="29"/>
        <v>6817.66</v>
      </c>
    </row>
    <row r="638" spans="1:14" ht="15.75" thickBot="1">
      <c r="A638" s="11" t="str">
        <f t="shared" si="31"/>
        <v>N705231 21</v>
      </c>
      <c r="B638" s="3" t="s">
        <v>137</v>
      </c>
      <c r="C638" s="224">
        <v>21</v>
      </c>
      <c r="D638" s="267">
        <v>6817.66</v>
      </c>
      <c r="E638" s="104">
        <v>3081.59</v>
      </c>
      <c r="F638" s="106" t="s">
        <v>30</v>
      </c>
      <c r="G638" s="104">
        <v>9899.25</v>
      </c>
      <c r="H638" s="105">
        <v>44789</v>
      </c>
      <c r="I638" s="41">
        <v>44789</v>
      </c>
      <c r="J638" s="30">
        <f t="shared" si="30"/>
        <v>44774</v>
      </c>
      <c r="L638" s="11">
        <f>IF(I638&lt;&gt;"",IF(SUMIF(Planes!BA:BA,'Control de pagos'!A638,Planes!BC:BC)=0,"",SUMIF(Planes!BA:BA,'Control de pagos'!A638,Planes!BC:BC)),"")</f>
        <v>519.53160000000003</v>
      </c>
      <c r="N638" s="62">
        <f t="shared" si="29"/>
        <v>6817.66</v>
      </c>
    </row>
    <row r="639" spans="1:14" ht="15.75" thickBot="1">
      <c r="A639" s="11" t="str">
        <f t="shared" si="31"/>
        <v>N705231 21</v>
      </c>
      <c r="B639" s="3" t="s">
        <v>137</v>
      </c>
      <c r="C639" s="226"/>
      <c r="D639" s="268"/>
      <c r="E639" s="104">
        <v>3081.59</v>
      </c>
      <c r="F639" s="106">
        <v>99.65</v>
      </c>
      <c r="G639" s="104">
        <v>9998.9</v>
      </c>
      <c r="H639" s="105">
        <v>44799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2">
        <f t="shared" si="29"/>
        <v>6817.66</v>
      </c>
    </row>
    <row r="640" spans="1:14" ht="15.75" thickBot="1">
      <c r="A640" s="11" t="str">
        <f t="shared" si="31"/>
        <v>N705231 22</v>
      </c>
      <c r="B640" s="3" t="s">
        <v>137</v>
      </c>
      <c r="C640" s="224">
        <v>22</v>
      </c>
      <c r="D640" s="267">
        <v>6817.66</v>
      </c>
      <c r="E640" s="104">
        <v>3217.93</v>
      </c>
      <c r="F640" s="106" t="s">
        <v>30</v>
      </c>
      <c r="G640" s="104">
        <v>10035.59</v>
      </c>
      <c r="H640" s="105">
        <v>44820</v>
      </c>
      <c r="J640" s="30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2">
        <f t="shared" si="29"/>
        <v>6817.66</v>
      </c>
    </row>
    <row r="641" spans="1:14" ht="15.75" thickBot="1">
      <c r="A641" s="11" t="str">
        <f t="shared" si="31"/>
        <v>N705231 22</v>
      </c>
      <c r="B641" s="3" t="s">
        <v>137</v>
      </c>
      <c r="C641" s="226"/>
      <c r="D641" s="268"/>
      <c r="E641" s="104">
        <v>3217.93</v>
      </c>
      <c r="F641" s="106">
        <v>101.02</v>
      </c>
      <c r="G641" s="104">
        <v>10136.61</v>
      </c>
      <c r="H641" s="105">
        <v>44830</v>
      </c>
      <c r="I641" s="41">
        <v>44830</v>
      </c>
      <c r="J641" s="30">
        <f t="shared" si="30"/>
        <v>44805</v>
      </c>
      <c r="L641" s="11">
        <f>IF(I641&lt;&gt;"",IF(SUMIF(Planes!BA:BA,'Control de pagos'!A641,Planes!BC:BC)=0,"",SUMIF(Planes!BA:BA,'Control de pagos'!A641,Planes!BC:BC)),"")</f>
        <v>519.53160000000003</v>
      </c>
      <c r="N641" s="62">
        <f t="shared" si="29"/>
        <v>6817.66</v>
      </c>
    </row>
    <row r="642" spans="1:14" ht="15.75" thickBot="1">
      <c r="A642" s="11" t="str">
        <f t="shared" si="31"/>
        <v>N705231 23</v>
      </c>
      <c r="B642" s="3" t="s">
        <v>137</v>
      </c>
      <c r="C642" s="224">
        <v>23</v>
      </c>
      <c r="D642" s="267">
        <v>6817.66</v>
      </c>
      <c r="E642" s="104">
        <v>3349.74</v>
      </c>
      <c r="F642" s="106" t="s">
        <v>30</v>
      </c>
      <c r="G642" s="104">
        <v>10167.4</v>
      </c>
      <c r="H642" s="105">
        <v>44850</v>
      </c>
      <c r="J642" s="30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2">
        <f t="shared" si="29"/>
        <v>6817.66</v>
      </c>
    </row>
    <row r="643" spans="1:14" ht="15.75" thickBot="1">
      <c r="A643" s="11" t="str">
        <f t="shared" si="31"/>
        <v>N705231 23</v>
      </c>
      <c r="B643" s="3" t="s">
        <v>137</v>
      </c>
      <c r="C643" s="226"/>
      <c r="D643" s="268"/>
      <c r="E643" s="104">
        <v>3349.74</v>
      </c>
      <c r="F643" s="106">
        <v>102.35</v>
      </c>
      <c r="G643" s="104">
        <v>10269.75</v>
      </c>
      <c r="H643" s="105">
        <v>44860</v>
      </c>
      <c r="I643" s="41">
        <v>44860</v>
      </c>
      <c r="J643" s="30">
        <f t="shared" si="30"/>
        <v>44835</v>
      </c>
      <c r="L643" s="11">
        <f>IF(I643&lt;&gt;"",IF(SUMIF(Planes!BA:BA,'Control de pagos'!A643,Planes!BC:BC)=0,"",SUMIF(Planes!BA:BA,'Control de pagos'!A643,Planes!BC:BC)),"")</f>
        <v>519.53160000000003</v>
      </c>
      <c r="N643" s="62">
        <f t="shared" si="29"/>
        <v>6817.66</v>
      </c>
    </row>
    <row r="644" spans="1:14" ht="15.75" thickBot="1">
      <c r="A644" s="11" t="str">
        <f t="shared" si="31"/>
        <v>N705231 24</v>
      </c>
      <c r="B644" s="3" t="s">
        <v>137</v>
      </c>
      <c r="C644" s="224">
        <v>24</v>
      </c>
      <c r="D644" s="267">
        <v>6817.66</v>
      </c>
      <c r="E644" s="104">
        <v>3490.64</v>
      </c>
      <c r="F644" s="106" t="s">
        <v>30</v>
      </c>
      <c r="G644" s="104">
        <v>10308.299999999999</v>
      </c>
      <c r="H644" s="105">
        <v>44881</v>
      </c>
      <c r="I644" s="41">
        <v>44881</v>
      </c>
      <c r="J644" s="30">
        <f t="shared" si="30"/>
        <v>44866</v>
      </c>
      <c r="L644" s="11">
        <f>IF(I644&lt;&gt;"",IF(SUMIF(Planes!BA:BA,'Control de pagos'!A644,Planes!BC:BC)=0,"",SUMIF(Planes!BA:BA,'Control de pagos'!A644,Planes!BC:BC)),"")</f>
        <v>519.53160000000003</v>
      </c>
      <c r="N644" s="62">
        <f t="shared" ref="N644:N707" si="32">IF(D644=0,D643,D644)</f>
        <v>6817.66</v>
      </c>
    </row>
    <row r="645" spans="1:14" ht="15.75" thickBot="1">
      <c r="A645" s="11" t="str">
        <f t="shared" si="31"/>
        <v>N705231 24</v>
      </c>
      <c r="B645" s="3" t="s">
        <v>137</v>
      </c>
      <c r="C645" s="226"/>
      <c r="D645" s="268"/>
      <c r="E645" s="104">
        <v>3490.64</v>
      </c>
      <c r="F645" s="106">
        <v>103.77</v>
      </c>
      <c r="G645" s="104">
        <v>10412.07</v>
      </c>
      <c r="H645" s="105">
        <v>44891</v>
      </c>
      <c r="J645" s="30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2">
        <f t="shared" si="32"/>
        <v>6817.66</v>
      </c>
    </row>
    <row r="646" spans="1:14" ht="15.75" thickBot="1">
      <c r="A646" s="11" t="str">
        <f t="shared" si="31"/>
        <v>N705231 25</v>
      </c>
      <c r="B646" s="3" t="s">
        <v>137</v>
      </c>
      <c r="C646" s="224">
        <v>25</v>
      </c>
      <c r="D646" s="267">
        <v>6817.66</v>
      </c>
      <c r="E646" s="104">
        <v>3622.45</v>
      </c>
      <c r="F646" s="106" t="s">
        <v>30</v>
      </c>
      <c r="G646" s="104">
        <v>10440.11</v>
      </c>
      <c r="H646" s="105">
        <v>44911</v>
      </c>
      <c r="I646" s="41">
        <v>44911</v>
      </c>
      <c r="J646" s="30">
        <f t="shared" si="30"/>
        <v>44896</v>
      </c>
      <c r="L646" s="11">
        <f>IF(I646&lt;&gt;"",IF(SUMIF(Planes!BA:BA,'Control de pagos'!A646,Planes!BC:BC)=0,"",SUMIF(Planes!BA:BA,'Control de pagos'!A646,Planes!BC:BC)),"")</f>
        <v>519.53160000000003</v>
      </c>
      <c r="N646" s="62">
        <f t="shared" si="32"/>
        <v>6817.66</v>
      </c>
    </row>
    <row r="647" spans="1:14" ht="15.75" thickBot="1">
      <c r="A647" s="11" t="str">
        <f t="shared" si="31"/>
        <v>N705231 25</v>
      </c>
      <c r="B647" s="3" t="s">
        <v>137</v>
      </c>
      <c r="C647" s="226"/>
      <c r="D647" s="268"/>
      <c r="E647" s="104">
        <v>3622.45</v>
      </c>
      <c r="F647" s="106">
        <v>105.1</v>
      </c>
      <c r="G647" s="104">
        <v>10545.21</v>
      </c>
      <c r="H647" s="105">
        <v>44921</v>
      </c>
      <c r="J647" s="30" t="str">
        <f t="shared" si="30"/>
        <v>-</v>
      </c>
      <c r="L647" s="11" t="str">
        <f>IF(I647&lt;&gt;"",IF(SUMIF(Planes!BA:BA,'Control de pagos'!A647,Planes!BC:BC)=0,"",SUMIF(Planes!BA:BA,'Control de pagos'!A647,Planes!BC:BC)),"")</f>
        <v/>
      </c>
      <c r="N647" s="62">
        <f t="shared" si="32"/>
        <v>6817.66</v>
      </c>
    </row>
    <row r="648" spans="1:14" ht="15.75" thickBot="1">
      <c r="A648" s="11" t="str">
        <f t="shared" si="31"/>
        <v>N705231 26</v>
      </c>
      <c r="B648" s="3" t="s">
        <v>137</v>
      </c>
      <c r="C648" s="224">
        <v>26</v>
      </c>
      <c r="D648" s="267">
        <v>6817.66</v>
      </c>
      <c r="E648" s="104">
        <v>3763.34</v>
      </c>
      <c r="F648" s="106" t="s">
        <v>30</v>
      </c>
      <c r="G648" s="104">
        <v>10581</v>
      </c>
      <c r="H648" s="105">
        <v>44942</v>
      </c>
      <c r="I648" s="41">
        <v>44942</v>
      </c>
      <c r="J648" s="30">
        <f t="shared" si="30"/>
        <v>44927</v>
      </c>
      <c r="L648" s="11">
        <f>IF(I648&lt;&gt;"",IF(SUMIF(Planes!BA:BA,'Control de pagos'!A648,Planes!BC:BC)=0,"",SUMIF(Planes!BA:BA,'Control de pagos'!A648,Planes!BC:BC)),"")</f>
        <v>519.53160000000003</v>
      </c>
      <c r="N648" s="62">
        <f t="shared" si="32"/>
        <v>6817.66</v>
      </c>
    </row>
    <row r="649" spans="1:14" ht="15.75" thickBot="1">
      <c r="A649" s="11" t="str">
        <f t="shared" si="31"/>
        <v>N705231 26</v>
      </c>
      <c r="B649" s="3" t="s">
        <v>137</v>
      </c>
      <c r="C649" s="226"/>
      <c r="D649" s="268"/>
      <c r="E649" s="104">
        <v>3763.34</v>
      </c>
      <c r="F649" s="106">
        <v>106.51</v>
      </c>
      <c r="G649" s="104">
        <v>10687.51</v>
      </c>
      <c r="H649" s="105">
        <v>44952</v>
      </c>
      <c r="J649" s="30" t="str">
        <f t="shared" si="30"/>
        <v>-</v>
      </c>
      <c r="L649" s="11" t="str">
        <f>IF(I649&lt;&gt;"",IF(SUMIF(Planes!BA:BA,'Control de pagos'!A649,Planes!BC:BC)=0,"",SUMIF(Planes!BA:BA,'Control de pagos'!A649,Planes!BC:BC)),"")</f>
        <v/>
      </c>
      <c r="N649" s="62">
        <f t="shared" si="32"/>
        <v>6817.66</v>
      </c>
    </row>
    <row r="650" spans="1:14" ht="15.75" thickBot="1">
      <c r="A650" s="11" t="str">
        <f t="shared" si="31"/>
        <v>N705231 27</v>
      </c>
      <c r="B650" s="3" t="s">
        <v>137</v>
      </c>
      <c r="C650" s="224">
        <v>27</v>
      </c>
      <c r="D650" s="267">
        <v>6817.66</v>
      </c>
      <c r="E650" s="104">
        <v>3899.7</v>
      </c>
      <c r="F650" s="106" t="s">
        <v>30</v>
      </c>
      <c r="G650" s="104">
        <v>10717.36</v>
      </c>
      <c r="H650" s="105">
        <v>44973</v>
      </c>
      <c r="I650" s="41">
        <v>44973</v>
      </c>
      <c r="J650" s="30">
        <f t="shared" si="30"/>
        <v>44958</v>
      </c>
      <c r="L650" s="11">
        <f>IF(I650&lt;&gt;"",IF(SUMIF(Planes!BA:BA,'Control de pagos'!A650,Planes!BC:BC)=0,"",SUMIF(Planes!BA:BA,'Control de pagos'!A650,Planes!BC:BC)),"")</f>
        <v>519.53160000000003</v>
      </c>
      <c r="N650" s="62">
        <f t="shared" si="32"/>
        <v>6817.66</v>
      </c>
    </row>
    <row r="651" spans="1:14" ht="15.75" thickBot="1">
      <c r="A651" s="11" t="str">
        <f t="shared" si="31"/>
        <v>N705231 27</v>
      </c>
      <c r="B651" s="3" t="s">
        <v>137</v>
      </c>
      <c r="C651" s="226"/>
      <c r="D651" s="268"/>
      <c r="E651" s="104">
        <v>3899.7</v>
      </c>
      <c r="F651" s="106">
        <v>107.89</v>
      </c>
      <c r="G651" s="104">
        <v>10825.25</v>
      </c>
      <c r="H651" s="105">
        <v>44983</v>
      </c>
      <c r="J651" s="30" t="str">
        <f t="shared" si="30"/>
        <v>-</v>
      </c>
      <c r="L651" s="11" t="str">
        <f>IF(I651&lt;&gt;"",IF(SUMIF(Planes!BA:BA,'Control de pagos'!A651,Planes!BC:BC)=0,"",SUMIF(Planes!BA:BA,'Control de pagos'!A651,Planes!BC:BC)),"")</f>
        <v/>
      </c>
      <c r="N651" s="62">
        <f t="shared" si="32"/>
        <v>6817.66</v>
      </c>
    </row>
    <row r="652" spans="1:14" ht="15.75" thickBot="1">
      <c r="A652" s="11" t="str">
        <f t="shared" si="31"/>
        <v>N705231 28</v>
      </c>
      <c r="B652" s="3" t="s">
        <v>137</v>
      </c>
      <c r="C652" s="224">
        <v>28</v>
      </c>
      <c r="D652" s="267">
        <v>6817.66</v>
      </c>
      <c r="E652" s="104">
        <v>4026.97</v>
      </c>
      <c r="F652" s="106" t="s">
        <v>30</v>
      </c>
      <c r="G652" s="104">
        <v>10844.63</v>
      </c>
      <c r="H652" s="105">
        <v>45001</v>
      </c>
      <c r="J652" s="30" t="str">
        <f t="shared" si="30"/>
        <v>-</v>
      </c>
      <c r="L652" s="11" t="str">
        <f>IF(I652&lt;&gt;"",IF(SUMIF(Planes!BA:BA,'Control de pagos'!A652,Planes!BC:BC)=0,"",SUMIF(Planes!BA:BA,'Control de pagos'!A652,Planes!BC:BC)),"")</f>
        <v/>
      </c>
      <c r="N652" s="62">
        <f t="shared" si="32"/>
        <v>6817.66</v>
      </c>
    </row>
    <row r="653" spans="1:14" ht="15.75" thickBot="1">
      <c r="A653" s="11" t="str">
        <f t="shared" si="31"/>
        <v>N705231 28</v>
      </c>
      <c r="B653" s="3" t="s">
        <v>137</v>
      </c>
      <c r="C653" s="226"/>
      <c r="D653" s="268"/>
      <c r="E653" s="104">
        <v>4026.97</v>
      </c>
      <c r="F653" s="106">
        <v>109.17</v>
      </c>
      <c r="G653" s="104">
        <v>10953.8</v>
      </c>
      <c r="H653" s="105">
        <v>45011</v>
      </c>
      <c r="I653" s="41">
        <v>45044</v>
      </c>
      <c r="J653" s="30">
        <f t="shared" si="30"/>
        <v>45017</v>
      </c>
      <c r="L653" s="11">
        <f>IF(I653&lt;&gt;"",IF(SUMIF(Planes!BA:BA,'Control de pagos'!A653,Planes!BC:BC)=0,"",SUMIF(Planes!BA:BA,'Control de pagos'!A653,Planes!BC:BC)),"")</f>
        <v>519.53160000000003</v>
      </c>
      <c r="N653" s="62">
        <f t="shared" si="32"/>
        <v>6817.66</v>
      </c>
    </row>
    <row r="654" spans="1:14" ht="15.75" thickBot="1">
      <c r="A654" s="11" t="str">
        <f t="shared" si="31"/>
        <v>N705231 29</v>
      </c>
      <c r="B654" s="3" t="s">
        <v>137</v>
      </c>
      <c r="C654" s="224">
        <v>29</v>
      </c>
      <c r="D654" s="267">
        <v>6817.66</v>
      </c>
      <c r="E654" s="104">
        <v>4172.41</v>
      </c>
      <c r="F654" s="106" t="s">
        <v>30</v>
      </c>
      <c r="G654" s="104">
        <v>10990.07</v>
      </c>
      <c r="H654" s="105">
        <v>45032</v>
      </c>
      <c r="I654" s="41">
        <v>45032</v>
      </c>
      <c r="J654" s="30">
        <f t="shared" si="30"/>
        <v>45017</v>
      </c>
      <c r="L654" s="11">
        <f>IF(I654&lt;&gt;"",IF(SUMIF(Planes!BA:BA,'Control de pagos'!A654,Planes!BC:BC)=0,"",SUMIF(Planes!BA:BA,'Control de pagos'!A654,Planes!BC:BC)),"")</f>
        <v>519.53160000000003</v>
      </c>
      <c r="N654" s="62">
        <f t="shared" si="32"/>
        <v>6817.66</v>
      </c>
    </row>
    <row r="655" spans="1:14" ht="15.75" thickBot="1">
      <c r="A655" s="11" t="str">
        <f t="shared" si="31"/>
        <v>N705231 29</v>
      </c>
      <c r="B655" s="3" t="s">
        <v>137</v>
      </c>
      <c r="C655" s="226"/>
      <c r="D655" s="268"/>
      <c r="E655" s="104">
        <v>4172.41</v>
      </c>
      <c r="F655" s="106">
        <v>110.63</v>
      </c>
      <c r="G655" s="104">
        <v>11100.7</v>
      </c>
      <c r="H655" s="105">
        <v>45042</v>
      </c>
      <c r="J655" s="30" t="str">
        <f t="shared" si="30"/>
        <v>-</v>
      </c>
      <c r="L655" s="11" t="str">
        <f>IF(I655&lt;&gt;"",IF(SUMIF(Planes!BA:BA,'Control de pagos'!A655,Planes!BC:BC)=0,"",SUMIF(Planes!BA:BA,'Control de pagos'!A655,Planes!BC:BC)),"")</f>
        <v/>
      </c>
      <c r="N655" s="62">
        <f t="shared" si="32"/>
        <v>6817.66</v>
      </c>
    </row>
    <row r="656" spans="1:14" ht="15.75" thickBot="1">
      <c r="A656" s="11" t="str">
        <f t="shared" si="31"/>
        <v>N705231 30</v>
      </c>
      <c r="B656" s="3" t="s">
        <v>137</v>
      </c>
      <c r="C656" s="224">
        <v>30</v>
      </c>
      <c r="D656" s="267">
        <v>6817.66</v>
      </c>
      <c r="E656" s="104">
        <v>4304.21</v>
      </c>
      <c r="F656" s="106" t="s">
        <v>30</v>
      </c>
      <c r="G656" s="104">
        <v>11121.87</v>
      </c>
      <c r="H656" s="105">
        <v>45062</v>
      </c>
      <c r="I656" s="41">
        <v>45062</v>
      </c>
      <c r="J656" s="30">
        <f t="shared" si="30"/>
        <v>45047</v>
      </c>
      <c r="L656" s="11">
        <f>IF(I656&lt;&gt;"",IF(SUMIF(Planes!BA:BA,'Control de pagos'!A656,Planes!BC:BC)=0,"",SUMIF(Planes!BA:BA,'Control de pagos'!A656,Planes!BC:BC)),"")</f>
        <v>519.53160000000003</v>
      </c>
      <c r="N656" s="62">
        <f t="shared" si="32"/>
        <v>6817.66</v>
      </c>
    </row>
    <row r="657" spans="1:14" ht="15.75" thickBot="1">
      <c r="A657" s="11" t="str">
        <f t="shared" si="31"/>
        <v>N705231 30</v>
      </c>
      <c r="B657" s="3" t="s">
        <v>137</v>
      </c>
      <c r="C657" s="226"/>
      <c r="D657" s="268"/>
      <c r="E657" s="104">
        <v>4304.21</v>
      </c>
      <c r="F657" s="106">
        <v>111.96</v>
      </c>
      <c r="G657" s="104">
        <v>11233.83</v>
      </c>
      <c r="H657" s="105">
        <v>45072</v>
      </c>
      <c r="J657" s="30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2">
        <f t="shared" si="32"/>
        <v>6817.66</v>
      </c>
    </row>
    <row r="658" spans="1:14" ht="15.75" thickBot="1">
      <c r="A658" s="11" t="str">
        <f t="shared" si="31"/>
        <v>N705231 31</v>
      </c>
      <c r="B658" s="3" t="s">
        <v>137</v>
      </c>
      <c r="C658" s="224">
        <v>31</v>
      </c>
      <c r="D658" s="267">
        <v>6817.66</v>
      </c>
      <c r="E658" s="104">
        <v>4445.1099999999997</v>
      </c>
      <c r="F658" s="106" t="s">
        <v>30</v>
      </c>
      <c r="G658" s="104">
        <v>11262.77</v>
      </c>
      <c r="H658" s="105">
        <v>45093</v>
      </c>
      <c r="I658" s="41">
        <v>45093</v>
      </c>
      <c r="J658" s="30">
        <f t="shared" si="33"/>
        <v>45078</v>
      </c>
      <c r="L658" s="11">
        <f>IF(I658&lt;&gt;"",IF(SUMIF(Planes!BA:BA,'Control de pagos'!A658,Planes!BC:BC)=0,"",SUMIF(Planes!BA:BA,'Control de pagos'!A658,Planes!BC:BC)),"")</f>
        <v>519.53160000000003</v>
      </c>
      <c r="N658" s="62">
        <f t="shared" si="32"/>
        <v>6817.66</v>
      </c>
    </row>
    <row r="659" spans="1:14" ht="15.75" thickBot="1">
      <c r="A659" s="11" t="str">
        <f t="shared" si="31"/>
        <v>N705231 31</v>
      </c>
      <c r="B659" s="3" t="s">
        <v>137</v>
      </c>
      <c r="C659" s="226"/>
      <c r="D659" s="268"/>
      <c r="E659" s="104">
        <v>4445.1099999999997</v>
      </c>
      <c r="F659" s="106">
        <v>113.38</v>
      </c>
      <c r="G659" s="104">
        <v>11376.15</v>
      </c>
      <c r="H659" s="105">
        <v>45103</v>
      </c>
      <c r="J659" s="30" t="str">
        <f t="shared" si="33"/>
        <v>-</v>
      </c>
      <c r="L659" s="11" t="str">
        <f>IF(I659&lt;&gt;"",IF(SUMIF(Planes!BA:BA,'Control de pagos'!A659,Planes!BC:BC)=0,"",SUMIF(Planes!BA:BA,'Control de pagos'!A659,Planes!BC:BC)),"")</f>
        <v/>
      </c>
      <c r="N659" s="62">
        <f t="shared" si="32"/>
        <v>6817.66</v>
      </c>
    </row>
    <row r="660" spans="1:14" ht="15.75" thickBot="1">
      <c r="A660" s="11" t="str">
        <f t="shared" si="31"/>
        <v>N705231 32</v>
      </c>
      <c r="B660" s="3" t="s">
        <v>137</v>
      </c>
      <c r="C660" s="224">
        <v>32</v>
      </c>
      <c r="D660" s="267">
        <v>6817.66</v>
      </c>
      <c r="E660" s="104">
        <v>4576.92</v>
      </c>
      <c r="F660" s="106" t="s">
        <v>30</v>
      </c>
      <c r="G660" s="104">
        <v>11394.58</v>
      </c>
      <c r="H660" s="105">
        <v>45123</v>
      </c>
      <c r="J660" s="30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2">
        <f t="shared" si="32"/>
        <v>6817.66</v>
      </c>
    </row>
    <row r="661" spans="1:14" ht="15.75" thickBot="1">
      <c r="A661" s="11" t="str">
        <f t="shared" si="31"/>
        <v>N705231 32</v>
      </c>
      <c r="B661" s="3" t="s">
        <v>137</v>
      </c>
      <c r="C661" s="226"/>
      <c r="D661" s="268"/>
      <c r="E661" s="104">
        <v>4576.92</v>
      </c>
      <c r="F661" s="106">
        <v>114.71</v>
      </c>
      <c r="G661" s="104">
        <v>11509.29</v>
      </c>
      <c r="H661" s="105">
        <v>45133</v>
      </c>
      <c r="J661" s="30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2">
        <f t="shared" si="32"/>
        <v>6817.66</v>
      </c>
    </row>
    <row r="662" spans="1:14" ht="15.75" thickBot="1">
      <c r="A662" s="11" t="str">
        <f t="shared" si="31"/>
        <v>N705231 33</v>
      </c>
      <c r="B662" s="3" t="s">
        <v>137</v>
      </c>
      <c r="C662" s="224">
        <v>33</v>
      </c>
      <c r="D662" s="267">
        <v>6817.66</v>
      </c>
      <c r="E662" s="104">
        <v>4717.82</v>
      </c>
      <c r="F662" s="106" t="s">
        <v>30</v>
      </c>
      <c r="G662" s="104">
        <v>11535.48</v>
      </c>
      <c r="H662" s="105">
        <v>45154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2">
        <f t="shared" si="32"/>
        <v>6817.66</v>
      </c>
    </row>
    <row r="663" spans="1:14" ht="15.75" thickBot="1">
      <c r="A663" s="11" t="str">
        <f t="shared" si="31"/>
        <v>N705231 33</v>
      </c>
      <c r="B663" s="3" t="s">
        <v>137</v>
      </c>
      <c r="C663" s="226"/>
      <c r="D663" s="268"/>
      <c r="E663" s="104">
        <v>4717.82</v>
      </c>
      <c r="F663" s="106">
        <v>116.12</v>
      </c>
      <c r="G663" s="104">
        <v>11651.6</v>
      </c>
      <c r="H663" s="105">
        <v>45164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2">
        <f t="shared" si="32"/>
        <v>6817.66</v>
      </c>
    </row>
    <row r="664" spans="1:14" ht="15.75" thickBot="1">
      <c r="A664" s="11" t="str">
        <f t="shared" si="31"/>
        <v>N705231 34</v>
      </c>
      <c r="B664" s="3" t="s">
        <v>137</v>
      </c>
      <c r="C664" s="224">
        <v>34</v>
      </c>
      <c r="D664" s="267">
        <v>6817.66</v>
      </c>
      <c r="E664" s="104">
        <v>4854.17</v>
      </c>
      <c r="F664" s="106" t="s">
        <v>30</v>
      </c>
      <c r="G664" s="104">
        <v>11671.83</v>
      </c>
      <c r="H664" s="105">
        <v>45185</v>
      </c>
      <c r="J664" s="30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2">
        <f t="shared" si="32"/>
        <v>6817.66</v>
      </c>
    </row>
    <row r="665" spans="1:14" ht="15.75" thickBot="1">
      <c r="A665" s="11" t="str">
        <f t="shared" si="31"/>
        <v>N705231 34</v>
      </c>
      <c r="B665" s="3" t="s">
        <v>137</v>
      </c>
      <c r="C665" s="226"/>
      <c r="D665" s="268"/>
      <c r="E665" s="104">
        <v>4854.17</v>
      </c>
      <c r="F665" s="106">
        <v>117.5</v>
      </c>
      <c r="G665" s="104">
        <v>11789.33</v>
      </c>
      <c r="H665" s="105">
        <v>45195</v>
      </c>
      <c r="J665" s="30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2">
        <f t="shared" si="32"/>
        <v>6817.66</v>
      </c>
    </row>
    <row r="666" spans="1:14" ht="15.75" thickBot="1">
      <c r="A666" s="11" t="str">
        <f t="shared" si="31"/>
        <v>N705231 35</v>
      </c>
      <c r="B666" s="3" t="s">
        <v>137</v>
      </c>
      <c r="C666" s="224">
        <v>35</v>
      </c>
      <c r="D666" s="267">
        <v>6817.66</v>
      </c>
      <c r="E666" s="104">
        <v>4985.9799999999996</v>
      </c>
      <c r="F666" s="106" t="s">
        <v>30</v>
      </c>
      <c r="G666" s="104">
        <v>11803.64</v>
      </c>
      <c r="H666" s="105">
        <v>45215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2">
        <f t="shared" si="32"/>
        <v>6817.66</v>
      </c>
    </row>
    <row r="667" spans="1:14" ht="15.75" thickBot="1">
      <c r="A667" s="11" t="str">
        <f t="shared" si="31"/>
        <v>N705231 35</v>
      </c>
      <c r="B667" s="3" t="s">
        <v>137</v>
      </c>
      <c r="C667" s="226"/>
      <c r="D667" s="268"/>
      <c r="E667" s="104">
        <v>4985.9799999999996</v>
      </c>
      <c r="F667" s="106">
        <v>118.82</v>
      </c>
      <c r="G667" s="104">
        <v>11922.46</v>
      </c>
      <c r="H667" s="105">
        <v>45225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2">
        <f t="shared" si="32"/>
        <v>6817.66</v>
      </c>
    </row>
    <row r="668" spans="1:14" ht="15.75" thickBot="1">
      <c r="A668" s="11" t="str">
        <f t="shared" si="31"/>
        <v>N705231 36</v>
      </c>
      <c r="B668" s="3" t="s">
        <v>137</v>
      </c>
      <c r="C668" s="224">
        <v>36</v>
      </c>
      <c r="D668" s="267">
        <v>6817.66</v>
      </c>
      <c r="E668" s="104">
        <v>5126.88</v>
      </c>
      <c r="F668" s="106" t="s">
        <v>30</v>
      </c>
      <c r="G668" s="104">
        <v>11944.54</v>
      </c>
      <c r="H668" s="105">
        <v>45246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2">
        <f t="shared" si="32"/>
        <v>6817.66</v>
      </c>
    </row>
    <row r="669" spans="1:14" ht="15.75" thickBot="1">
      <c r="A669" s="11" t="str">
        <f t="shared" si="31"/>
        <v>N705231 36</v>
      </c>
      <c r="B669" s="3" t="s">
        <v>137</v>
      </c>
      <c r="C669" s="226"/>
      <c r="D669" s="268"/>
      <c r="E669" s="104">
        <v>5126.88</v>
      </c>
      <c r="F669" s="106">
        <v>120.24</v>
      </c>
      <c r="G669" s="104">
        <v>12064.78</v>
      </c>
      <c r="H669" s="105">
        <v>45256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2">
        <f t="shared" si="32"/>
        <v>6817.66</v>
      </c>
    </row>
    <row r="670" spans="1:14" ht="15.75" thickBot="1">
      <c r="A670" s="11" t="str">
        <f t="shared" si="31"/>
        <v>N705231 37</v>
      </c>
      <c r="B670" s="3" t="s">
        <v>137</v>
      </c>
      <c r="C670" s="224">
        <v>37</v>
      </c>
      <c r="D670" s="267">
        <v>6817.66</v>
      </c>
      <c r="E670" s="104">
        <v>5258.69</v>
      </c>
      <c r="F670" s="106" t="s">
        <v>30</v>
      </c>
      <c r="G670" s="104">
        <v>12076.35</v>
      </c>
      <c r="H670" s="105">
        <v>45276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2">
        <f t="shared" si="32"/>
        <v>6817.66</v>
      </c>
    </row>
    <row r="671" spans="1:14" ht="15.75" thickBot="1">
      <c r="A671" s="11" t="str">
        <f t="shared" si="31"/>
        <v>N705231 37</v>
      </c>
      <c r="B671" s="3" t="s">
        <v>137</v>
      </c>
      <c r="C671" s="226"/>
      <c r="D671" s="268"/>
      <c r="E671" s="104">
        <v>5258.69</v>
      </c>
      <c r="F671" s="106">
        <v>121.57</v>
      </c>
      <c r="G671" s="104">
        <v>12197.92</v>
      </c>
      <c r="H671" s="105">
        <v>45286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2">
        <f t="shared" si="32"/>
        <v>6817.66</v>
      </c>
    </row>
    <row r="672" spans="1:14" ht="15.75" thickBot="1">
      <c r="A672" s="11" t="str">
        <f t="shared" si="31"/>
        <v>N705231 38</v>
      </c>
      <c r="B672" s="3" t="s">
        <v>137</v>
      </c>
      <c r="C672" s="224">
        <v>38</v>
      </c>
      <c r="D672" s="267">
        <v>6817.66</v>
      </c>
      <c r="E672" s="104">
        <v>5399.58</v>
      </c>
      <c r="F672" s="106" t="s">
        <v>30</v>
      </c>
      <c r="G672" s="104">
        <v>12217.24</v>
      </c>
      <c r="H672" s="105">
        <v>45307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2">
        <f t="shared" si="32"/>
        <v>6817.66</v>
      </c>
    </row>
    <row r="673" spans="1:14" ht="15.75" thickBot="1">
      <c r="A673" s="11" t="str">
        <f t="shared" si="31"/>
        <v>N705231 38</v>
      </c>
      <c r="B673" s="3" t="s">
        <v>137</v>
      </c>
      <c r="C673" s="226"/>
      <c r="D673" s="268"/>
      <c r="E673" s="104">
        <v>5399.58</v>
      </c>
      <c r="F673" s="106">
        <v>122.99</v>
      </c>
      <c r="G673" s="104">
        <v>12340.23</v>
      </c>
      <c r="H673" s="105">
        <v>45317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2">
        <f t="shared" si="32"/>
        <v>6817.66</v>
      </c>
    </row>
    <row r="674" spans="1:14" ht="15.75" thickBot="1">
      <c r="A674" s="11" t="str">
        <f t="shared" si="31"/>
        <v>N705231 39</v>
      </c>
      <c r="B674" s="3" t="s">
        <v>137</v>
      </c>
      <c r="C674" s="224">
        <v>39</v>
      </c>
      <c r="D674" s="267">
        <v>6817.66</v>
      </c>
      <c r="E674" s="104">
        <v>5535.94</v>
      </c>
      <c r="F674" s="106" t="s">
        <v>30</v>
      </c>
      <c r="G674" s="104">
        <v>12353.6</v>
      </c>
      <c r="H674" s="105">
        <v>45338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2">
        <f t="shared" si="32"/>
        <v>6817.66</v>
      </c>
    </row>
    <row r="675" spans="1:14" ht="15.75" thickBot="1">
      <c r="A675" s="11" t="str">
        <f t="shared" si="31"/>
        <v>N705231 39</v>
      </c>
      <c r="B675" s="3" t="s">
        <v>137</v>
      </c>
      <c r="C675" s="226"/>
      <c r="D675" s="268"/>
      <c r="E675" s="104">
        <v>5535.94</v>
      </c>
      <c r="F675" s="106">
        <v>124.36</v>
      </c>
      <c r="G675" s="104">
        <v>12477.96</v>
      </c>
      <c r="H675" s="105">
        <v>45348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2">
        <f t="shared" si="32"/>
        <v>6817.66</v>
      </c>
    </row>
    <row r="676" spans="1:14" ht="15.75" thickBot="1">
      <c r="A676" s="11" t="str">
        <f t="shared" si="31"/>
        <v>N705231 40</v>
      </c>
      <c r="B676" s="3" t="s">
        <v>137</v>
      </c>
      <c r="C676" s="224">
        <v>40</v>
      </c>
      <c r="D676" s="267">
        <v>6817.66</v>
      </c>
      <c r="E676" s="104">
        <v>5663.2</v>
      </c>
      <c r="F676" s="106" t="s">
        <v>30</v>
      </c>
      <c r="G676" s="104">
        <v>12480.86</v>
      </c>
      <c r="H676" s="105">
        <v>45367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2">
        <f t="shared" si="32"/>
        <v>6817.66</v>
      </c>
    </row>
    <row r="677" spans="1:14" ht="15.75" thickBot="1">
      <c r="A677" s="11" t="str">
        <f t="shared" si="31"/>
        <v>N705231 40</v>
      </c>
      <c r="B677" s="3" t="s">
        <v>137</v>
      </c>
      <c r="C677" s="226"/>
      <c r="D677" s="268"/>
      <c r="E677" s="104">
        <v>5663.2</v>
      </c>
      <c r="F677" s="106">
        <v>125.64</v>
      </c>
      <c r="G677" s="104">
        <v>12606.5</v>
      </c>
      <c r="H677" s="105">
        <v>45377</v>
      </c>
      <c r="J677" s="30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2">
        <f t="shared" si="32"/>
        <v>6817.66</v>
      </c>
    </row>
    <row r="678" spans="1:14" ht="15.75" thickBot="1">
      <c r="A678" s="11" t="str">
        <f t="shared" si="31"/>
        <v>N705231 41</v>
      </c>
      <c r="B678" s="3" t="s">
        <v>137</v>
      </c>
      <c r="C678" s="224">
        <v>41</v>
      </c>
      <c r="D678" s="267">
        <v>6817.66</v>
      </c>
      <c r="E678" s="104">
        <v>5808.65</v>
      </c>
      <c r="F678" s="106" t="s">
        <v>30</v>
      </c>
      <c r="G678" s="104">
        <v>12626.31</v>
      </c>
      <c r="H678" s="105">
        <v>45398</v>
      </c>
      <c r="J678" s="30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2">
        <f t="shared" si="32"/>
        <v>6817.66</v>
      </c>
    </row>
    <row r="679" spans="1:14" ht="15.75" thickBot="1">
      <c r="A679" s="11" t="str">
        <f t="shared" si="31"/>
        <v>N705231 41</v>
      </c>
      <c r="B679" s="3" t="s">
        <v>137</v>
      </c>
      <c r="C679" s="226"/>
      <c r="D679" s="268"/>
      <c r="E679" s="104">
        <v>5808.65</v>
      </c>
      <c r="F679" s="106">
        <v>127.11</v>
      </c>
      <c r="G679" s="104">
        <v>12753.42</v>
      </c>
      <c r="H679" s="105">
        <v>45408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2">
        <f t="shared" si="32"/>
        <v>6817.66</v>
      </c>
    </row>
    <row r="680" spans="1:14" ht="15.75" thickBot="1">
      <c r="A680" s="11" t="str">
        <f t="shared" si="31"/>
        <v>N705231 42</v>
      </c>
      <c r="B680" s="3" t="s">
        <v>137</v>
      </c>
      <c r="C680" s="224">
        <v>42</v>
      </c>
      <c r="D680" s="267">
        <v>6817.66</v>
      </c>
      <c r="E680" s="104">
        <v>5940.46</v>
      </c>
      <c r="F680" s="106" t="s">
        <v>30</v>
      </c>
      <c r="G680" s="104">
        <v>12758.12</v>
      </c>
      <c r="H680" s="105">
        <v>45428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2">
        <f t="shared" si="32"/>
        <v>6817.66</v>
      </c>
    </row>
    <row r="681" spans="1:14" ht="15.75" thickBot="1">
      <c r="A681" s="11" t="str">
        <f t="shared" si="31"/>
        <v>N705231 42</v>
      </c>
      <c r="B681" s="3" t="s">
        <v>137</v>
      </c>
      <c r="C681" s="226"/>
      <c r="D681" s="268"/>
      <c r="E681" s="104">
        <v>5940.46</v>
      </c>
      <c r="F681" s="106">
        <v>128.43</v>
      </c>
      <c r="G681" s="104">
        <v>12886.55</v>
      </c>
      <c r="H681" s="105">
        <v>45438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2">
        <f t="shared" si="32"/>
        <v>6817.66</v>
      </c>
    </row>
    <row r="682" spans="1:14" ht="15.75" thickBot="1">
      <c r="A682" s="11" t="str">
        <f t="shared" ref="A682:A745" si="34">B682&amp;" "&amp;IF(C682="",C681,C682)</f>
        <v>N705231 43</v>
      </c>
      <c r="B682" s="3" t="s">
        <v>137</v>
      </c>
      <c r="C682" s="224">
        <v>43</v>
      </c>
      <c r="D682" s="267">
        <v>6817.66</v>
      </c>
      <c r="E682" s="104">
        <v>6081.35</v>
      </c>
      <c r="F682" s="106" t="s">
        <v>30</v>
      </c>
      <c r="G682" s="104">
        <v>12899.01</v>
      </c>
      <c r="H682" s="105">
        <v>45459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2">
        <f t="shared" si="32"/>
        <v>6817.66</v>
      </c>
    </row>
    <row r="683" spans="1:14" ht="15.75" thickBot="1">
      <c r="A683" s="11" t="str">
        <f t="shared" si="34"/>
        <v>N705231 43</v>
      </c>
      <c r="B683" s="3" t="s">
        <v>137</v>
      </c>
      <c r="C683" s="226"/>
      <c r="D683" s="268"/>
      <c r="E683" s="104">
        <v>6081.35</v>
      </c>
      <c r="F683" s="106">
        <v>129.85</v>
      </c>
      <c r="G683" s="104">
        <v>13028.86</v>
      </c>
      <c r="H683" s="105">
        <v>45469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2">
        <f t="shared" si="32"/>
        <v>6817.66</v>
      </c>
    </row>
    <row r="684" spans="1:14" ht="15.75" thickBot="1">
      <c r="A684" s="11" t="str">
        <f t="shared" si="34"/>
        <v>N705231 44</v>
      </c>
      <c r="B684" s="3" t="s">
        <v>137</v>
      </c>
      <c r="C684" s="224">
        <v>44</v>
      </c>
      <c r="D684" s="267">
        <v>6817.66</v>
      </c>
      <c r="E684" s="104">
        <v>6213.16</v>
      </c>
      <c r="F684" s="106" t="s">
        <v>30</v>
      </c>
      <c r="G684" s="104">
        <v>13030.82</v>
      </c>
      <c r="H684" s="105">
        <v>45489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2">
        <f t="shared" si="32"/>
        <v>6817.66</v>
      </c>
    </row>
    <row r="685" spans="1:14" ht="15.75" thickBot="1">
      <c r="A685" s="11" t="str">
        <f t="shared" si="34"/>
        <v>N705231 44</v>
      </c>
      <c r="B685" s="3" t="s">
        <v>137</v>
      </c>
      <c r="C685" s="226"/>
      <c r="D685" s="268"/>
      <c r="E685" s="104">
        <v>6213.16</v>
      </c>
      <c r="F685" s="106">
        <v>131.18</v>
      </c>
      <c r="G685" s="104">
        <v>13162</v>
      </c>
      <c r="H685" s="105">
        <v>45499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2">
        <f t="shared" si="32"/>
        <v>6817.66</v>
      </c>
    </row>
    <row r="686" spans="1:14" ht="15.75" thickBot="1">
      <c r="A686" s="11" t="str">
        <f t="shared" si="34"/>
        <v>N705231 45</v>
      </c>
      <c r="B686" s="3" t="s">
        <v>137</v>
      </c>
      <c r="C686" s="224">
        <v>45</v>
      </c>
      <c r="D686" s="267">
        <v>6817.66</v>
      </c>
      <c r="E686" s="104">
        <v>6354.06</v>
      </c>
      <c r="F686" s="106" t="s">
        <v>30</v>
      </c>
      <c r="G686" s="104">
        <v>13171.72</v>
      </c>
      <c r="H686" s="105">
        <v>45520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2">
        <f t="shared" si="32"/>
        <v>6817.66</v>
      </c>
    </row>
    <row r="687" spans="1:14" ht="15.75" thickBot="1">
      <c r="A687" s="11" t="str">
        <f t="shared" si="34"/>
        <v>N705231 45</v>
      </c>
      <c r="B687" s="3" t="s">
        <v>137</v>
      </c>
      <c r="C687" s="226"/>
      <c r="D687" s="268"/>
      <c r="E687" s="104">
        <v>6354.06</v>
      </c>
      <c r="F687" s="106">
        <v>132.6</v>
      </c>
      <c r="G687" s="104">
        <v>13304.32</v>
      </c>
      <c r="H687" s="105">
        <v>45530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2">
        <f t="shared" si="32"/>
        <v>6817.66</v>
      </c>
    </row>
    <row r="688" spans="1:14" ht="15.75" thickBot="1">
      <c r="A688" s="11" t="str">
        <f t="shared" si="34"/>
        <v>N705231 46</v>
      </c>
      <c r="B688" s="3" t="s">
        <v>137</v>
      </c>
      <c r="C688" s="224">
        <v>46</v>
      </c>
      <c r="D688" s="267">
        <v>6817.66</v>
      </c>
      <c r="E688" s="104">
        <v>6490.42</v>
      </c>
      <c r="F688" s="106" t="s">
        <v>30</v>
      </c>
      <c r="G688" s="104">
        <v>13308.08</v>
      </c>
      <c r="H688" s="105">
        <v>45551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2">
        <f t="shared" si="32"/>
        <v>6817.66</v>
      </c>
    </row>
    <row r="689" spans="1:14" ht="15.75" thickBot="1">
      <c r="A689" s="11" t="str">
        <f t="shared" si="34"/>
        <v>N705231 46</v>
      </c>
      <c r="B689" s="3" t="s">
        <v>137</v>
      </c>
      <c r="C689" s="226"/>
      <c r="D689" s="268"/>
      <c r="E689" s="104">
        <v>6490.42</v>
      </c>
      <c r="F689" s="106">
        <v>133.97</v>
      </c>
      <c r="G689" s="104">
        <v>13442.05</v>
      </c>
      <c r="H689" s="105">
        <v>45561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2">
        <f t="shared" si="32"/>
        <v>6817.66</v>
      </c>
    </row>
    <row r="690" spans="1:14" ht="15.75" thickBot="1">
      <c r="A690" s="11" t="str">
        <f t="shared" si="34"/>
        <v>N705231 47</v>
      </c>
      <c r="B690" s="3" t="s">
        <v>137</v>
      </c>
      <c r="C690" s="224">
        <v>47</v>
      </c>
      <c r="D690" s="267">
        <v>6817.66</v>
      </c>
      <c r="E690" s="104">
        <v>6622.22</v>
      </c>
      <c r="F690" s="106" t="s">
        <v>30</v>
      </c>
      <c r="G690" s="104">
        <v>13439.88</v>
      </c>
      <c r="H690" s="105">
        <v>45581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2">
        <f t="shared" si="32"/>
        <v>6817.66</v>
      </c>
    </row>
    <row r="691" spans="1:14" ht="15.75" thickBot="1">
      <c r="A691" s="11" t="str">
        <f t="shared" si="34"/>
        <v>N705231 47</v>
      </c>
      <c r="B691" s="3" t="s">
        <v>137</v>
      </c>
      <c r="C691" s="226"/>
      <c r="D691" s="268"/>
      <c r="E691" s="104">
        <v>6622.22</v>
      </c>
      <c r="F691" s="106">
        <v>135.30000000000001</v>
      </c>
      <c r="G691" s="104">
        <v>13575.18</v>
      </c>
      <c r="H691" s="105">
        <v>45591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2">
        <f t="shared" si="32"/>
        <v>6817.66</v>
      </c>
    </row>
    <row r="692" spans="1:14" ht="15.75" thickBot="1">
      <c r="A692" s="11" t="str">
        <f t="shared" si="34"/>
        <v>N705231 48</v>
      </c>
      <c r="B692" s="3" t="s">
        <v>137</v>
      </c>
      <c r="C692" s="224">
        <v>48</v>
      </c>
      <c r="D692" s="267">
        <v>6817.66</v>
      </c>
      <c r="E692" s="104">
        <v>6763.12</v>
      </c>
      <c r="F692" s="106" t="s">
        <v>30</v>
      </c>
      <c r="G692" s="104">
        <v>13580.78</v>
      </c>
      <c r="H692" s="105">
        <v>45612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2">
        <f t="shared" si="32"/>
        <v>6817.66</v>
      </c>
    </row>
    <row r="693" spans="1:14" ht="15.75" thickBot="1">
      <c r="A693" s="11" t="str">
        <f t="shared" si="34"/>
        <v>N705231 48</v>
      </c>
      <c r="B693" s="3" t="s">
        <v>137</v>
      </c>
      <c r="C693" s="226"/>
      <c r="D693" s="268"/>
      <c r="E693" s="104">
        <v>6763.12</v>
      </c>
      <c r="F693" s="106">
        <v>136.71</v>
      </c>
      <c r="G693" s="104">
        <v>13717.49</v>
      </c>
      <c r="H693" s="105">
        <v>45622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2">
        <f t="shared" si="32"/>
        <v>6817.66</v>
      </c>
    </row>
    <row r="694" spans="1:14" ht="15.75" thickBot="1">
      <c r="A694" s="11" t="str">
        <f t="shared" si="34"/>
        <v>N705231 49</v>
      </c>
      <c r="B694" s="3" t="s">
        <v>137</v>
      </c>
      <c r="C694" s="224">
        <v>49</v>
      </c>
      <c r="D694" s="267">
        <v>6817.66</v>
      </c>
      <c r="E694" s="104">
        <v>6894.93</v>
      </c>
      <c r="F694" s="106" t="s">
        <v>30</v>
      </c>
      <c r="G694" s="104">
        <v>13712.59</v>
      </c>
      <c r="H694" s="105">
        <v>45642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2">
        <f t="shared" si="32"/>
        <v>6817.66</v>
      </c>
    </row>
    <row r="695" spans="1:14" ht="15.75" thickBot="1">
      <c r="A695" s="11" t="str">
        <f t="shared" si="34"/>
        <v>N705231 49</v>
      </c>
      <c r="B695" s="3" t="s">
        <v>137</v>
      </c>
      <c r="C695" s="226"/>
      <c r="D695" s="268"/>
      <c r="E695" s="104">
        <v>6894.93</v>
      </c>
      <c r="F695" s="106">
        <v>138.04</v>
      </c>
      <c r="G695" s="104">
        <v>13850.63</v>
      </c>
      <c r="H695" s="105">
        <v>45652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2">
        <f t="shared" si="32"/>
        <v>6817.66</v>
      </c>
    </row>
    <row r="696" spans="1:14" ht="15.75" thickBot="1">
      <c r="A696" s="11" t="str">
        <f t="shared" si="34"/>
        <v>N705231 50</v>
      </c>
      <c r="B696" s="3" t="s">
        <v>137</v>
      </c>
      <c r="C696" s="224">
        <v>50</v>
      </c>
      <c r="D696" s="267">
        <v>6817.66</v>
      </c>
      <c r="E696" s="104">
        <v>7035.83</v>
      </c>
      <c r="F696" s="106" t="s">
        <v>30</v>
      </c>
      <c r="G696" s="104">
        <v>13853.49</v>
      </c>
      <c r="H696" s="105">
        <v>45673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2">
        <f t="shared" si="32"/>
        <v>6817.66</v>
      </c>
    </row>
    <row r="697" spans="1:14" ht="15.75" thickBot="1">
      <c r="A697" s="11" t="str">
        <f t="shared" si="34"/>
        <v>N705231 50</v>
      </c>
      <c r="B697" s="3" t="s">
        <v>137</v>
      </c>
      <c r="C697" s="226"/>
      <c r="D697" s="268"/>
      <c r="E697" s="104">
        <v>7035.83</v>
      </c>
      <c r="F697" s="106">
        <v>139.44999999999999</v>
      </c>
      <c r="G697" s="104">
        <v>13992.94</v>
      </c>
      <c r="H697" s="105">
        <v>45683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2">
        <f t="shared" si="32"/>
        <v>6817.66</v>
      </c>
    </row>
    <row r="698" spans="1:14" ht="15.75" thickBot="1">
      <c r="A698" s="11" t="str">
        <f t="shared" si="34"/>
        <v>N705231 51</v>
      </c>
      <c r="B698" s="3" t="s">
        <v>137</v>
      </c>
      <c r="C698" s="224">
        <v>51</v>
      </c>
      <c r="D698" s="267">
        <v>6817.66</v>
      </c>
      <c r="E698" s="104">
        <v>7172.17</v>
      </c>
      <c r="F698" s="106" t="s">
        <v>30</v>
      </c>
      <c r="G698" s="104">
        <v>13989.83</v>
      </c>
      <c r="H698" s="105">
        <v>45704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2">
        <f t="shared" si="32"/>
        <v>6817.66</v>
      </c>
    </row>
    <row r="699" spans="1:14" ht="15.75" thickBot="1">
      <c r="A699" s="11" t="str">
        <f t="shared" si="34"/>
        <v>N705231 51</v>
      </c>
      <c r="B699" s="3" t="s">
        <v>137</v>
      </c>
      <c r="C699" s="226"/>
      <c r="D699" s="268"/>
      <c r="E699" s="104">
        <v>7172.17</v>
      </c>
      <c r="F699" s="106">
        <v>140.83000000000001</v>
      </c>
      <c r="G699" s="104">
        <v>14130.66</v>
      </c>
      <c r="H699" s="105">
        <v>45714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2">
        <f t="shared" si="32"/>
        <v>6817.66</v>
      </c>
    </row>
    <row r="700" spans="1:14" ht="15.75" thickBot="1">
      <c r="A700" s="11" t="str">
        <f t="shared" si="34"/>
        <v>N705231 52</v>
      </c>
      <c r="B700" s="3" t="s">
        <v>137</v>
      </c>
      <c r="C700" s="224">
        <v>52</v>
      </c>
      <c r="D700" s="267">
        <v>6817.66</v>
      </c>
      <c r="E700" s="104">
        <v>7299.44</v>
      </c>
      <c r="F700" s="106" t="s">
        <v>30</v>
      </c>
      <c r="G700" s="104">
        <v>14117.1</v>
      </c>
      <c r="H700" s="105">
        <v>45732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2">
        <f t="shared" si="32"/>
        <v>6817.66</v>
      </c>
    </row>
    <row r="701" spans="1:14" ht="15.75" thickBot="1">
      <c r="A701" s="11" t="str">
        <f t="shared" si="34"/>
        <v>N705231 52</v>
      </c>
      <c r="B701" s="3" t="s">
        <v>137</v>
      </c>
      <c r="C701" s="226"/>
      <c r="D701" s="268"/>
      <c r="E701" s="104">
        <v>7299.44</v>
      </c>
      <c r="F701" s="106">
        <v>142.11000000000001</v>
      </c>
      <c r="G701" s="104">
        <v>14259.21</v>
      </c>
      <c r="H701" s="105">
        <v>45742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2">
        <f t="shared" si="32"/>
        <v>6817.66</v>
      </c>
    </row>
    <row r="702" spans="1:14" ht="15.75" thickBot="1">
      <c r="A702" s="11" t="str">
        <f t="shared" si="34"/>
        <v>N705231 53</v>
      </c>
      <c r="B702" s="3" t="s">
        <v>137</v>
      </c>
      <c r="C702" s="224">
        <v>53</v>
      </c>
      <c r="D702" s="267">
        <v>6817.66</v>
      </c>
      <c r="E702" s="104">
        <v>7444.89</v>
      </c>
      <c r="F702" s="106" t="s">
        <v>30</v>
      </c>
      <c r="G702" s="104">
        <v>14262.55</v>
      </c>
      <c r="H702" s="105">
        <v>45763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2">
        <f t="shared" si="32"/>
        <v>6817.66</v>
      </c>
    </row>
    <row r="703" spans="1:14" ht="15.75" thickBot="1">
      <c r="A703" s="11" t="str">
        <f t="shared" si="34"/>
        <v>N705231 53</v>
      </c>
      <c r="B703" s="3" t="s">
        <v>137</v>
      </c>
      <c r="C703" s="226"/>
      <c r="D703" s="268"/>
      <c r="E703" s="104">
        <v>7444.89</v>
      </c>
      <c r="F703" s="106">
        <v>143.57</v>
      </c>
      <c r="G703" s="104">
        <v>14406.12</v>
      </c>
      <c r="H703" s="105">
        <v>45773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2">
        <f t="shared" si="32"/>
        <v>6817.66</v>
      </c>
    </row>
    <row r="704" spans="1:14" ht="15.75" thickBot="1">
      <c r="A704" s="11" t="str">
        <f t="shared" si="34"/>
        <v>N705231 54</v>
      </c>
      <c r="B704" s="3" t="s">
        <v>137</v>
      </c>
      <c r="C704" s="224">
        <v>54</v>
      </c>
      <c r="D704" s="267">
        <v>6817.66</v>
      </c>
      <c r="E704" s="104">
        <v>7576.7</v>
      </c>
      <c r="F704" s="106" t="s">
        <v>30</v>
      </c>
      <c r="G704" s="104">
        <v>14394.36</v>
      </c>
      <c r="H704" s="105">
        <v>45793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2">
        <f t="shared" si="32"/>
        <v>6817.66</v>
      </c>
    </row>
    <row r="705" spans="1:14" ht="15.75" thickBot="1">
      <c r="A705" s="11" t="str">
        <f t="shared" si="34"/>
        <v>N705231 54</v>
      </c>
      <c r="B705" s="3" t="s">
        <v>137</v>
      </c>
      <c r="C705" s="226"/>
      <c r="D705" s="268"/>
      <c r="E705" s="104">
        <v>7576.7</v>
      </c>
      <c r="F705" s="106">
        <v>144.91</v>
      </c>
      <c r="G705" s="104">
        <v>14539.27</v>
      </c>
      <c r="H705" s="105">
        <v>45803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2">
        <f t="shared" si="32"/>
        <v>6817.66</v>
      </c>
    </row>
    <row r="706" spans="1:14" ht="15.75" thickBot="1">
      <c r="A706" s="11" t="str">
        <f t="shared" si="34"/>
        <v>N705231 55</v>
      </c>
      <c r="B706" s="3" t="s">
        <v>137</v>
      </c>
      <c r="C706" s="224">
        <v>55</v>
      </c>
      <c r="D706" s="267">
        <v>6817.66</v>
      </c>
      <c r="E706" s="104">
        <v>7717.59</v>
      </c>
      <c r="F706" s="106" t="s">
        <v>30</v>
      </c>
      <c r="G706" s="104">
        <v>14535.25</v>
      </c>
      <c r="H706" s="105">
        <v>45824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2">
        <f t="shared" si="32"/>
        <v>6817.66</v>
      </c>
    </row>
    <row r="707" spans="1:14" ht="15.75" thickBot="1">
      <c r="A707" s="11" t="str">
        <f t="shared" si="34"/>
        <v>N705231 55</v>
      </c>
      <c r="B707" s="3" t="s">
        <v>137</v>
      </c>
      <c r="C707" s="226"/>
      <c r="D707" s="268"/>
      <c r="E707" s="104">
        <v>7717.59</v>
      </c>
      <c r="F707" s="106">
        <v>146.32</v>
      </c>
      <c r="G707" s="104">
        <v>14681.57</v>
      </c>
      <c r="H707" s="105">
        <v>45834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2">
        <f t="shared" si="32"/>
        <v>6817.66</v>
      </c>
    </row>
    <row r="708" spans="1:14" ht="15.75" thickBot="1">
      <c r="A708" s="11" t="str">
        <f t="shared" si="34"/>
        <v>N705231 56</v>
      </c>
      <c r="B708" s="3" t="s">
        <v>137</v>
      </c>
      <c r="C708" s="224">
        <v>56</v>
      </c>
      <c r="D708" s="267">
        <v>6817.66</v>
      </c>
      <c r="E708" s="104">
        <v>7849.4</v>
      </c>
      <c r="F708" s="106" t="s">
        <v>30</v>
      </c>
      <c r="G708" s="104">
        <v>14667.06</v>
      </c>
      <c r="H708" s="105">
        <v>45854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2">
        <f t="shared" ref="N708:N771" si="35">IF(D708=0,D707,D708)</f>
        <v>6817.66</v>
      </c>
    </row>
    <row r="709" spans="1:14" ht="15.75" thickBot="1">
      <c r="A709" s="11" t="str">
        <f t="shared" si="34"/>
        <v>N705231 56</v>
      </c>
      <c r="B709" s="3" t="s">
        <v>137</v>
      </c>
      <c r="C709" s="226"/>
      <c r="D709" s="268"/>
      <c r="E709" s="104">
        <v>7849.4</v>
      </c>
      <c r="F709" s="106">
        <v>147.65</v>
      </c>
      <c r="G709" s="104">
        <v>14814.71</v>
      </c>
      <c r="H709" s="105">
        <v>45864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2">
        <f t="shared" si="35"/>
        <v>6817.66</v>
      </c>
    </row>
    <row r="710" spans="1:14" ht="15.75" thickBot="1">
      <c r="A710" s="11" t="str">
        <f t="shared" si="34"/>
        <v>N705231 57</v>
      </c>
      <c r="B710" s="3" t="s">
        <v>137</v>
      </c>
      <c r="C710" s="224">
        <v>57</v>
      </c>
      <c r="D710" s="267">
        <v>6817.66</v>
      </c>
      <c r="E710" s="104">
        <v>7990.3</v>
      </c>
      <c r="F710" s="106" t="s">
        <v>30</v>
      </c>
      <c r="G710" s="104">
        <v>14807.96</v>
      </c>
      <c r="H710" s="105">
        <v>45885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2">
        <f t="shared" si="35"/>
        <v>6817.66</v>
      </c>
    </row>
    <row r="711" spans="1:14" ht="15.75" thickBot="1">
      <c r="A711" s="11" t="str">
        <f t="shared" si="34"/>
        <v>N705231 57</v>
      </c>
      <c r="B711" s="3" t="s">
        <v>137</v>
      </c>
      <c r="C711" s="226"/>
      <c r="D711" s="268"/>
      <c r="E711" s="104">
        <v>7990.3</v>
      </c>
      <c r="F711" s="106">
        <v>149.07</v>
      </c>
      <c r="G711" s="104">
        <v>14957.03</v>
      </c>
      <c r="H711" s="105">
        <v>45895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2">
        <f t="shared" si="35"/>
        <v>6817.66</v>
      </c>
    </row>
    <row r="712" spans="1:14" ht="15.75" thickBot="1">
      <c r="A712" s="11" t="str">
        <f t="shared" si="34"/>
        <v>N705231 58</v>
      </c>
      <c r="B712" s="3" t="s">
        <v>137</v>
      </c>
      <c r="C712" s="224">
        <v>58</v>
      </c>
      <c r="D712" s="267">
        <v>6817.66</v>
      </c>
      <c r="E712" s="104">
        <v>8126.65</v>
      </c>
      <c r="F712" s="106" t="s">
        <v>30</v>
      </c>
      <c r="G712" s="104">
        <v>14944.31</v>
      </c>
      <c r="H712" s="105">
        <v>45916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2">
        <f t="shared" si="35"/>
        <v>6817.66</v>
      </c>
    </row>
    <row r="713" spans="1:14" ht="15.75" thickBot="1">
      <c r="A713" s="11" t="str">
        <f t="shared" si="34"/>
        <v>N705231 58</v>
      </c>
      <c r="B713" s="3" t="s">
        <v>137</v>
      </c>
      <c r="C713" s="226"/>
      <c r="D713" s="268"/>
      <c r="E713" s="104">
        <v>8126.65</v>
      </c>
      <c r="F713" s="106">
        <v>150.44</v>
      </c>
      <c r="G713" s="104">
        <v>15094.75</v>
      </c>
      <c r="H713" s="105">
        <v>45926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2">
        <f t="shared" si="35"/>
        <v>6817.66</v>
      </c>
    </row>
    <row r="714" spans="1:14" ht="15.75" thickBot="1">
      <c r="A714" s="11" t="str">
        <f t="shared" si="34"/>
        <v>N705231 59</v>
      </c>
      <c r="B714" s="3" t="s">
        <v>137</v>
      </c>
      <c r="C714" s="224">
        <v>59</v>
      </c>
      <c r="D714" s="267">
        <v>6817.66</v>
      </c>
      <c r="E714" s="104">
        <v>8258.4500000000007</v>
      </c>
      <c r="F714" s="106" t="s">
        <v>30</v>
      </c>
      <c r="G714" s="104">
        <v>15076.11</v>
      </c>
      <c r="H714" s="105">
        <v>45946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2">
        <f t="shared" si="35"/>
        <v>6817.66</v>
      </c>
    </row>
    <row r="715" spans="1:14" ht="15.75" thickBot="1">
      <c r="A715" s="11" t="str">
        <f t="shared" si="34"/>
        <v>N705231 59</v>
      </c>
      <c r="B715" s="3" t="s">
        <v>137</v>
      </c>
      <c r="C715" s="226"/>
      <c r="D715" s="268"/>
      <c r="E715" s="104">
        <v>8258.4500000000007</v>
      </c>
      <c r="F715" s="106">
        <v>151.76</v>
      </c>
      <c r="G715" s="104">
        <v>15227.87</v>
      </c>
      <c r="H715" s="105">
        <v>45956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2">
        <f t="shared" si="35"/>
        <v>6817.66</v>
      </c>
    </row>
    <row r="716" spans="1:14" ht="15.75" thickBot="1">
      <c r="A716" s="11" t="str">
        <f t="shared" si="34"/>
        <v>N705231 60</v>
      </c>
      <c r="B716" s="3" t="s">
        <v>137</v>
      </c>
      <c r="C716" s="224">
        <v>60</v>
      </c>
      <c r="D716" s="267">
        <v>6817.92</v>
      </c>
      <c r="E716" s="104">
        <v>8399.68</v>
      </c>
      <c r="F716" s="106" t="s">
        <v>30</v>
      </c>
      <c r="G716" s="104">
        <v>15217.6</v>
      </c>
      <c r="H716" s="105">
        <v>45977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2">
        <f t="shared" si="35"/>
        <v>6817.92</v>
      </c>
    </row>
    <row r="717" spans="1:14" ht="15.75" thickBot="1">
      <c r="A717" s="11" t="str">
        <f t="shared" si="34"/>
        <v>N705231 60</v>
      </c>
      <c r="B717" s="3" t="s">
        <v>137</v>
      </c>
      <c r="C717" s="226"/>
      <c r="D717" s="268"/>
      <c r="E717" s="104">
        <v>8399.68</v>
      </c>
      <c r="F717" s="106">
        <v>153.19</v>
      </c>
      <c r="G717" s="104">
        <v>15370.79</v>
      </c>
      <c r="H717" s="105">
        <v>45987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2">
        <f t="shared" si="35"/>
        <v>6817.92</v>
      </c>
    </row>
    <row r="718" spans="1:14" ht="37.5" thickBot="1">
      <c r="A718" s="11" t="str">
        <f t="shared" si="34"/>
        <v>N705432 Cuota N°</v>
      </c>
      <c r="B718" s="3" t="s">
        <v>136</v>
      </c>
      <c r="C718" s="26" t="s">
        <v>24</v>
      </c>
      <c r="D718" s="26" t="s">
        <v>25</v>
      </c>
      <c r="E718" s="26" t="s">
        <v>26</v>
      </c>
      <c r="F718" s="26" t="s">
        <v>27</v>
      </c>
      <c r="G718" s="26" t="s">
        <v>28</v>
      </c>
      <c r="H718" s="26" t="s">
        <v>29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2" t="str">
        <f t="shared" si="35"/>
        <v>Capital($)</v>
      </c>
    </row>
    <row r="719" spans="1:14" ht="15.75" thickBot="1">
      <c r="A719" s="11" t="str">
        <f t="shared" si="34"/>
        <v>N705432 1</v>
      </c>
      <c r="B719" s="3" t="s">
        <v>136</v>
      </c>
      <c r="C719" s="224">
        <v>1</v>
      </c>
      <c r="D719" s="267">
        <v>6385.29</v>
      </c>
      <c r="E719" s="102">
        <v>510.82</v>
      </c>
      <c r="F719" s="102" t="s">
        <v>30</v>
      </c>
      <c r="G719" s="101">
        <v>6896.11</v>
      </c>
      <c r="H719" s="103">
        <v>44181</v>
      </c>
      <c r="I719" s="41">
        <v>44181</v>
      </c>
      <c r="J719" s="30">
        <f t="shared" si="33"/>
        <v>44166</v>
      </c>
      <c r="L719" s="11">
        <f>IF(I719&lt;&gt;"",IF(SUMIF(Planes!BA:BA,'Control de pagos'!A719,Planes!BC:BC)=0,"",SUMIF(Planes!BA:BA,'Control de pagos'!A719,Planes!BC:BC)),"")</f>
        <v>391.67399999999992</v>
      </c>
      <c r="N719" s="62">
        <f t="shared" si="35"/>
        <v>6385.29</v>
      </c>
    </row>
    <row r="720" spans="1:14" ht="15.75" thickBot="1">
      <c r="A720" s="11" t="str">
        <f t="shared" si="34"/>
        <v>N705432 1</v>
      </c>
      <c r="B720" s="3" t="s">
        <v>136</v>
      </c>
      <c r="C720" s="226"/>
      <c r="D720" s="268"/>
      <c r="E720" s="106">
        <v>510.82</v>
      </c>
      <c r="F720" s="106">
        <v>69.42</v>
      </c>
      <c r="G720" s="104">
        <v>6965.53</v>
      </c>
      <c r="H720" s="105">
        <v>44191</v>
      </c>
      <c r="J720" s="30" t="str">
        <f t="shared" si="33"/>
        <v>-</v>
      </c>
      <c r="L720" s="11" t="str">
        <f>IF(I720&lt;&gt;"",IF(SUMIF(Planes!BA:BA,'Control de pagos'!A720,Planes!BC:BC)=0,"",SUMIF(Planes!BA:BA,'Control de pagos'!A720,Planes!BC:BC)),"")</f>
        <v/>
      </c>
      <c r="N720" s="62">
        <f t="shared" si="35"/>
        <v>6385.29</v>
      </c>
    </row>
    <row r="721" spans="1:14" ht="15.75" thickBot="1">
      <c r="A721" s="11" t="str">
        <f t="shared" si="34"/>
        <v>N705432 2</v>
      </c>
      <c r="B721" s="3" t="s">
        <v>136</v>
      </c>
      <c r="C721" s="224">
        <v>2</v>
      </c>
      <c r="D721" s="267">
        <v>6385.29</v>
      </c>
      <c r="E721" s="106">
        <v>638.53</v>
      </c>
      <c r="F721" s="106" t="s">
        <v>30</v>
      </c>
      <c r="G721" s="104">
        <v>7023.82</v>
      </c>
      <c r="H721" s="105">
        <v>44212</v>
      </c>
      <c r="I721" s="41">
        <v>44212</v>
      </c>
      <c r="J721" s="30">
        <f t="shared" ref="J721:J784" si="36">IF(I721&lt;&gt;"",I721-DAY(I721)+1,IF(A720=A721,IF(I720&lt;&gt;"","-",""),IF(A721=A722,IF(I722&lt;&gt;"","-",""),"")))</f>
        <v>44197</v>
      </c>
      <c r="L721" s="11">
        <f>IF(I721&lt;&gt;"",IF(SUMIF(Planes!BA:BA,'Control de pagos'!A721,Planes!BC:BC)=0,"",SUMIF(Planes!BA:BA,'Control de pagos'!A721,Planes!BC:BC)),"")</f>
        <v>391.67399999999992</v>
      </c>
      <c r="N721" s="62">
        <f t="shared" si="35"/>
        <v>6385.29</v>
      </c>
    </row>
    <row r="722" spans="1:14" ht="15.75" thickBot="1">
      <c r="A722" s="11" t="str">
        <f t="shared" si="34"/>
        <v>N705432 2</v>
      </c>
      <c r="B722" s="3" t="s">
        <v>136</v>
      </c>
      <c r="C722" s="226"/>
      <c r="D722" s="268"/>
      <c r="E722" s="106">
        <v>638.53</v>
      </c>
      <c r="F722" s="106">
        <v>70.709999999999994</v>
      </c>
      <c r="G722" s="104">
        <v>7094.53</v>
      </c>
      <c r="H722" s="105">
        <v>44222</v>
      </c>
      <c r="J722" s="30" t="str">
        <f t="shared" si="36"/>
        <v>-</v>
      </c>
      <c r="L722" s="11" t="str">
        <f>IF(I722&lt;&gt;"",IF(SUMIF(Planes!BA:BA,'Control de pagos'!A722,Planes!BC:BC)=0,"",SUMIF(Planes!BA:BA,'Control de pagos'!A722,Planes!BC:BC)),"")</f>
        <v/>
      </c>
      <c r="N722" s="62">
        <f t="shared" si="35"/>
        <v>6385.29</v>
      </c>
    </row>
    <row r="723" spans="1:14" ht="15.75" thickBot="1">
      <c r="A723" s="11" t="str">
        <f t="shared" si="34"/>
        <v>N705432 3</v>
      </c>
      <c r="B723" s="3" t="s">
        <v>136</v>
      </c>
      <c r="C723" s="224">
        <v>3</v>
      </c>
      <c r="D723" s="267">
        <v>6385.29</v>
      </c>
      <c r="E723" s="106">
        <v>766.23</v>
      </c>
      <c r="F723" s="106" t="s">
        <v>30</v>
      </c>
      <c r="G723" s="104">
        <v>7151.52</v>
      </c>
      <c r="H723" s="105">
        <v>44243</v>
      </c>
      <c r="J723" s="30" t="str">
        <f t="shared" si="36"/>
        <v>-</v>
      </c>
      <c r="L723" s="11" t="str">
        <f>IF(I723&lt;&gt;"",IF(SUMIF(Planes!BA:BA,'Control de pagos'!A723,Planes!BC:BC)=0,"",SUMIF(Planes!BA:BA,'Control de pagos'!A723,Planes!BC:BC)),"")</f>
        <v/>
      </c>
      <c r="N723" s="62">
        <f t="shared" si="35"/>
        <v>6385.29</v>
      </c>
    </row>
    <row r="724" spans="1:14" ht="15.75" thickBot="1">
      <c r="A724" s="11" t="str">
        <f t="shared" si="34"/>
        <v>N705432 3</v>
      </c>
      <c r="B724" s="3" t="s">
        <v>136</v>
      </c>
      <c r="C724" s="226"/>
      <c r="D724" s="268"/>
      <c r="E724" s="106">
        <v>766.23</v>
      </c>
      <c r="F724" s="106">
        <v>71.989999999999995</v>
      </c>
      <c r="G724" s="104">
        <v>7223.51</v>
      </c>
      <c r="H724" s="105">
        <v>44253</v>
      </c>
      <c r="I724" s="41">
        <v>44253</v>
      </c>
      <c r="J724" s="30">
        <f t="shared" si="36"/>
        <v>44228</v>
      </c>
      <c r="L724" s="11">
        <f>IF(I724&lt;&gt;"",IF(SUMIF(Planes!BA:BA,'Control de pagos'!A724,Planes!BC:BC)=0,"",SUMIF(Planes!BA:BA,'Control de pagos'!A724,Planes!BC:BC)),"")</f>
        <v>391.67399999999992</v>
      </c>
      <c r="N724" s="62">
        <f t="shared" si="35"/>
        <v>6385.29</v>
      </c>
    </row>
    <row r="725" spans="1:14" ht="15.75" thickBot="1">
      <c r="A725" s="11" t="str">
        <f t="shared" si="34"/>
        <v>N705432 4</v>
      </c>
      <c r="B725" s="3" t="s">
        <v>136</v>
      </c>
      <c r="C725" s="224">
        <v>4</v>
      </c>
      <c r="D725" s="267">
        <v>6385.29</v>
      </c>
      <c r="E725" s="106">
        <v>893.94</v>
      </c>
      <c r="F725" s="106" t="s">
        <v>30</v>
      </c>
      <c r="G725" s="104">
        <v>7279.23</v>
      </c>
      <c r="H725" s="105">
        <v>44271</v>
      </c>
      <c r="J725" s="30" t="str">
        <f t="shared" si="36"/>
        <v>-</v>
      </c>
      <c r="L725" s="11" t="str">
        <f>IF(I725&lt;&gt;"",IF(SUMIF(Planes!BA:BA,'Control de pagos'!A725,Planes!BC:BC)=0,"",SUMIF(Planes!BA:BA,'Control de pagos'!A725,Planes!BC:BC)),"")</f>
        <v/>
      </c>
      <c r="N725" s="62">
        <f t="shared" si="35"/>
        <v>6385.29</v>
      </c>
    </row>
    <row r="726" spans="1:14" ht="15.75" thickBot="1">
      <c r="A726" s="11" t="str">
        <f t="shared" si="34"/>
        <v>N705432 4</v>
      </c>
      <c r="B726" s="3" t="s">
        <v>136</v>
      </c>
      <c r="C726" s="226"/>
      <c r="D726" s="268"/>
      <c r="E726" s="106">
        <v>893.94</v>
      </c>
      <c r="F726" s="106">
        <v>73.28</v>
      </c>
      <c r="G726" s="104">
        <v>7352.51</v>
      </c>
      <c r="H726" s="105">
        <v>44281</v>
      </c>
      <c r="I726" s="41">
        <v>44281</v>
      </c>
      <c r="J726" s="30">
        <f t="shared" si="36"/>
        <v>44256</v>
      </c>
      <c r="L726" s="11">
        <f>IF(I726&lt;&gt;"",IF(SUMIF(Planes!BA:BA,'Control de pagos'!A726,Planes!BC:BC)=0,"",SUMIF(Planes!BA:BA,'Control de pagos'!A726,Planes!BC:BC)),"")</f>
        <v>391.67399999999992</v>
      </c>
      <c r="N726" s="62">
        <f t="shared" si="35"/>
        <v>6385.29</v>
      </c>
    </row>
    <row r="727" spans="1:14" ht="15.75" thickBot="1">
      <c r="A727" s="11" t="str">
        <f t="shared" si="34"/>
        <v>N705432 5</v>
      </c>
      <c r="B727" s="3" t="s">
        <v>136</v>
      </c>
      <c r="C727" s="224">
        <v>5</v>
      </c>
      <c r="D727" s="267">
        <v>6385.29</v>
      </c>
      <c r="E727" s="104">
        <v>1021.65</v>
      </c>
      <c r="F727" s="106" t="s">
        <v>30</v>
      </c>
      <c r="G727" s="104">
        <v>7406.94</v>
      </c>
      <c r="H727" s="105">
        <v>44302</v>
      </c>
      <c r="I727" s="41">
        <v>44302</v>
      </c>
      <c r="J727" s="30">
        <f t="shared" si="36"/>
        <v>44287</v>
      </c>
      <c r="L727" s="11">
        <f>IF(I727&lt;&gt;"",IF(SUMIF(Planes!BA:BA,'Control de pagos'!A727,Planes!BC:BC)=0,"",SUMIF(Planes!BA:BA,'Control de pagos'!A727,Planes!BC:BC)),"")</f>
        <v>391.67399999999992</v>
      </c>
      <c r="N727" s="62">
        <f t="shared" si="35"/>
        <v>6385.29</v>
      </c>
    </row>
    <row r="728" spans="1:14" ht="15.75" thickBot="1">
      <c r="A728" s="11" t="str">
        <f t="shared" si="34"/>
        <v>N705432 5</v>
      </c>
      <c r="B728" s="3" t="s">
        <v>136</v>
      </c>
      <c r="C728" s="226"/>
      <c r="D728" s="268"/>
      <c r="E728" s="104">
        <v>1021.65</v>
      </c>
      <c r="F728" s="106">
        <v>74.56</v>
      </c>
      <c r="G728" s="104">
        <v>7481.5</v>
      </c>
      <c r="H728" s="105">
        <v>44312</v>
      </c>
      <c r="J728" s="30" t="str">
        <f t="shared" si="36"/>
        <v>-</v>
      </c>
      <c r="L728" s="11" t="str">
        <f>IF(I728&lt;&gt;"",IF(SUMIF(Planes!BA:BA,'Control de pagos'!A728,Planes!BC:BC)=0,"",SUMIF(Planes!BA:BA,'Control de pagos'!A728,Planes!BC:BC)),"")</f>
        <v/>
      </c>
      <c r="N728" s="62">
        <f t="shared" si="35"/>
        <v>6385.29</v>
      </c>
    </row>
    <row r="729" spans="1:14" ht="15.75" thickBot="1">
      <c r="A729" s="11" t="str">
        <f t="shared" si="34"/>
        <v>N705432 6</v>
      </c>
      <c r="B729" s="3" t="s">
        <v>136</v>
      </c>
      <c r="C729" s="224">
        <v>6</v>
      </c>
      <c r="D729" s="267">
        <v>6385.29</v>
      </c>
      <c r="E729" s="104">
        <v>1149.3499999999999</v>
      </c>
      <c r="F729" s="106" t="s">
        <v>30</v>
      </c>
      <c r="G729" s="104">
        <v>7534.64</v>
      </c>
      <c r="H729" s="105">
        <v>44332</v>
      </c>
      <c r="I729" s="41">
        <v>44333</v>
      </c>
      <c r="J729" s="30">
        <f t="shared" si="36"/>
        <v>44317</v>
      </c>
      <c r="L729" s="11">
        <f>IF(I729&lt;&gt;"",IF(SUMIF(Planes!BA:BA,'Control de pagos'!A729,Planes!BC:BC)=0,"",SUMIF(Planes!BA:BA,'Control de pagos'!A729,Planes!BC:BC)),"")</f>
        <v>391.67399999999992</v>
      </c>
      <c r="N729" s="62">
        <f t="shared" si="35"/>
        <v>6385.29</v>
      </c>
    </row>
    <row r="730" spans="1:14" ht="15.75" thickBot="1">
      <c r="A730" s="11" t="str">
        <f t="shared" si="34"/>
        <v>N705432 6</v>
      </c>
      <c r="B730" s="3" t="s">
        <v>136</v>
      </c>
      <c r="C730" s="226"/>
      <c r="D730" s="268"/>
      <c r="E730" s="104">
        <v>1149.3499999999999</v>
      </c>
      <c r="F730" s="106">
        <v>75.849999999999994</v>
      </c>
      <c r="G730" s="104">
        <v>7610.49</v>
      </c>
      <c r="H730" s="105">
        <v>44342</v>
      </c>
      <c r="J730" s="30" t="str">
        <f t="shared" si="36"/>
        <v>-</v>
      </c>
      <c r="L730" s="11" t="str">
        <f>IF(I730&lt;&gt;"",IF(SUMIF(Planes!BA:BA,'Control de pagos'!A730,Planes!BC:BC)=0,"",SUMIF(Planes!BA:BA,'Control de pagos'!A730,Planes!BC:BC)),"")</f>
        <v/>
      </c>
      <c r="N730" s="62">
        <f t="shared" si="35"/>
        <v>6385.29</v>
      </c>
    </row>
    <row r="731" spans="1:14" ht="15.75" thickBot="1">
      <c r="A731" s="11" t="str">
        <f t="shared" si="34"/>
        <v>N705432 7</v>
      </c>
      <c r="B731" s="3" t="s">
        <v>136</v>
      </c>
      <c r="C731" s="224">
        <v>7</v>
      </c>
      <c r="D731" s="267">
        <v>6385.29</v>
      </c>
      <c r="E731" s="104">
        <v>1277.06</v>
      </c>
      <c r="F731" s="106" t="s">
        <v>30</v>
      </c>
      <c r="G731" s="104">
        <v>7662.35</v>
      </c>
      <c r="H731" s="105">
        <v>44363</v>
      </c>
      <c r="I731" s="41">
        <v>44363</v>
      </c>
      <c r="J731" s="30">
        <f t="shared" si="36"/>
        <v>44348</v>
      </c>
      <c r="L731" s="11">
        <f>IF(I731&lt;&gt;"",IF(SUMIF(Planes!BA:BA,'Control de pagos'!A731,Planes!BC:BC)=0,"",SUMIF(Planes!BA:BA,'Control de pagos'!A731,Planes!BC:BC)),"")</f>
        <v>391.67399999999992</v>
      </c>
      <c r="N731" s="62">
        <f t="shared" si="35"/>
        <v>6385.29</v>
      </c>
    </row>
    <row r="732" spans="1:14" ht="15.75" thickBot="1">
      <c r="A732" s="11" t="str">
        <f t="shared" si="34"/>
        <v>N705432 7</v>
      </c>
      <c r="B732" s="3" t="s">
        <v>136</v>
      </c>
      <c r="C732" s="226"/>
      <c r="D732" s="268"/>
      <c r="E732" s="104">
        <v>1277.06</v>
      </c>
      <c r="F732" s="106">
        <v>77.13</v>
      </c>
      <c r="G732" s="104">
        <v>7739.48</v>
      </c>
      <c r="H732" s="105">
        <v>44373</v>
      </c>
      <c r="J732" s="30" t="str">
        <f t="shared" si="36"/>
        <v>-</v>
      </c>
      <c r="L732" s="11" t="str">
        <f>IF(I732&lt;&gt;"",IF(SUMIF(Planes!BA:BA,'Control de pagos'!A732,Planes!BC:BC)=0,"",SUMIF(Planes!BA:BA,'Control de pagos'!A732,Planes!BC:BC)),"")</f>
        <v/>
      </c>
      <c r="N732" s="62">
        <f t="shared" si="35"/>
        <v>6385.29</v>
      </c>
    </row>
    <row r="733" spans="1:14" ht="15.75" thickBot="1">
      <c r="A733" s="11" t="str">
        <f t="shared" si="34"/>
        <v>N705432 8</v>
      </c>
      <c r="B733" s="3" t="s">
        <v>136</v>
      </c>
      <c r="C733" s="224">
        <v>8</v>
      </c>
      <c r="D733" s="267">
        <v>6385.29</v>
      </c>
      <c r="E733" s="104">
        <v>1404.76</v>
      </c>
      <c r="F733" s="106" t="s">
        <v>30</v>
      </c>
      <c r="G733" s="104">
        <v>7790.05</v>
      </c>
      <c r="H733" s="105">
        <v>44393</v>
      </c>
      <c r="I733" s="41">
        <v>44393</v>
      </c>
      <c r="J733" s="30">
        <f t="shared" si="36"/>
        <v>44378</v>
      </c>
      <c r="L733" s="11">
        <f>IF(I733&lt;&gt;"",IF(SUMIF(Planes!BA:BA,'Control de pagos'!A733,Planes!BC:BC)=0,"",SUMIF(Planes!BA:BA,'Control de pagos'!A733,Planes!BC:BC)),"")</f>
        <v>391.67399999999992</v>
      </c>
      <c r="N733" s="62">
        <f t="shared" si="35"/>
        <v>6385.29</v>
      </c>
    </row>
    <row r="734" spans="1:14" ht="15.75" thickBot="1">
      <c r="A734" s="11" t="str">
        <f t="shared" si="34"/>
        <v>N705432 8</v>
      </c>
      <c r="B734" s="3" t="s">
        <v>136</v>
      </c>
      <c r="C734" s="226"/>
      <c r="D734" s="268"/>
      <c r="E734" s="104">
        <v>1404.76</v>
      </c>
      <c r="F734" s="106">
        <v>78.42</v>
      </c>
      <c r="G734" s="104">
        <v>7868.47</v>
      </c>
      <c r="H734" s="105">
        <v>44403</v>
      </c>
      <c r="J734" s="30" t="str">
        <f t="shared" si="36"/>
        <v>-</v>
      </c>
      <c r="L734" s="11" t="str">
        <f>IF(I734&lt;&gt;"",IF(SUMIF(Planes!BA:BA,'Control de pagos'!A734,Planes!BC:BC)=0,"",SUMIF(Planes!BA:BA,'Control de pagos'!A734,Planes!BC:BC)),"")</f>
        <v/>
      </c>
      <c r="N734" s="62">
        <f t="shared" si="35"/>
        <v>6385.29</v>
      </c>
    </row>
    <row r="735" spans="1:14" ht="15.75" thickBot="1">
      <c r="A735" s="11" t="str">
        <f t="shared" si="34"/>
        <v>N705432 9</v>
      </c>
      <c r="B735" s="3" t="s">
        <v>136</v>
      </c>
      <c r="C735" s="224">
        <v>9</v>
      </c>
      <c r="D735" s="267">
        <v>6385.29</v>
      </c>
      <c r="E735" s="104">
        <v>1532.47</v>
      </c>
      <c r="F735" s="106" t="s">
        <v>30</v>
      </c>
      <c r="G735" s="104">
        <v>7917.76</v>
      </c>
      <c r="H735" s="105">
        <v>44424</v>
      </c>
      <c r="I735" s="41">
        <v>44425</v>
      </c>
      <c r="J735" s="30">
        <f t="shared" si="36"/>
        <v>44409</v>
      </c>
      <c r="L735" s="11">
        <f>IF(I735&lt;&gt;"",IF(SUMIF(Planes!BA:BA,'Control de pagos'!A735,Planes!BC:BC)=0,"",SUMIF(Planes!BA:BA,'Control de pagos'!A735,Planes!BC:BC)),"")</f>
        <v>391.67399999999992</v>
      </c>
      <c r="N735" s="62">
        <f t="shared" si="35"/>
        <v>6385.29</v>
      </c>
    </row>
    <row r="736" spans="1:14" ht="15.75" thickBot="1">
      <c r="A736" s="11" t="str">
        <f t="shared" si="34"/>
        <v>N705432 9</v>
      </c>
      <c r="B736" s="3" t="s">
        <v>136</v>
      </c>
      <c r="C736" s="226"/>
      <c r="D736" s="268"/>
      <c r="E736" s="104">
        <v>1532.47</v>
      </c>
      <c r="F736" s="106">
        <v>79.709999999999994</v>
      </c>
      <c r="G736" s="104">
        <v>7997.47</v>
      </c>
      <c r="H736" s="105">
        <v>44434</v>
      </c>
      <c r="J736" s="30" t="str">
        <f t="shared" si="36"/>
        <v>-</v>
      </c>
      <c r="L736" s="11" t="str">
        <f>IF(I736&lt;&gt;"",IF(SUMIF(Planes!BA:BA,'Control de pagos'!A736,Planes!BC:BC)=0,"",SUMIF(Planes!BA:BA,'Control de pagos'!A736,Planes!BC:BC)),"")</f>
        <v/>
      </c>
      <c r="N736" s="62">
        <f t="shared" si="35"/>
        <v>6385.29</v>
      </c>
    </row>
    <row r="737" spans="1:14" ht="15.75" thickBot="1">
      <c r="A737" s="11" t="str">
        <f t="shared" si="34"/>
        <v>N705432 10</v>
      </c>
      <c r="B737" s="3" t="s">
        <v>136</v>
      </c>
      <c r="C737" s="224">
        <v>10</v>
      </c>
      <c r="D737" s="267">
        <v>6385.29</v>
      </c>
      <c r="E737" s="104">
        <v>1660.18</v>
      </c>
      <c r="F737" s="106" t="s">
        <v>30</v>
      </c>
      <c r="G737" s="104">
        <v>8045.47</v>
      </c>
      <c r="H737" s="105">
        <v>44455</v>
      </c>
      <c r="I737" s="41">
        <v>44455</v>
      </c>
      <c r="J737" s="30">
        <f t="shared" si="36"/>
        <v>44440</v>
      </c>
      <c r="L737" s="11">
        <f>IF(I737&lt;&gt;"",IF(SUMIF(Planes!BA:BA,'Control de pagos'!A737,Planes!BC:BC)=0,"",SUMIF(Planes!BA:BA,'Control de pagos'!A737,Planes!BC:BC)),"")</f>
        <v>391.67399999999992</v>
      </c>
      <c r="N737" s="62">
        <f t="shared" si="35"/>
        <v>6385.29</v>
      </c>
    </row>
    <row r="738" spans="1:14" ht="15.75" thickBot="1">
      <c r="A738" s="11" t="str">
        <f t="shared" si="34"/>
        <v>N705432 10</v>
      </c>
      <c r="B738" s="3" t="s">
        <v>136</v>
      </c>
      <c r="C738" s="226"/>
      <c r="D738" s="268"/>
      <c r="E738" s="104">
        <v>1660.18</v>
      </c>
      <c r="F738" s="106">
        <v>80.989999999999995</v>
      </c>
      <c r="G738" s="104">
        <v>8126.46</v>
      </c>
      <c r="H738" s="105">
        <v>44465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2">
        <f t="shared" si="35"/>
        <v>6385.29</v>
      </c>
    </row>
    <row r="739" spans="1:14" ht="15.75" thickBot="1">
      <c r="A739" s="11" t="str">
        <f t="shared" si="34"/>
        <v>N705432 11</v>
      </c>
      <c r="B739" s="3" t="s">
        <v>136</v>
      </c>
      <c r="C739" s="224">
        <v>11</v>
      </c>
      <c r="D739" s="267">
        <v>6385.29</v>
      </c>
      <c r="E739" s="104">
        <v>1787.88</v>
      </c>
      <c r="F739" s="106" t="s">
        <v>30</v>
      </c>
      <c r="G739" s="104">
        <v>8173.17</v>
      </c>
      <c r="H739" s="105">
        <v>44485</v>
      </c>
      <c r="I739" s="41">
        <v>44487</v>
      </c>
      <c r="J739" s="30">
        <f t="shared" si="36"/>
        <v>44470</v>
      </c>
      <c r="L739" s="11">
        <f>IF(I739&lt;&gt;"",IF(SUMIF(Planes!BA:BA,'Control de pagos'!A739,Planes!BC:BC)=0,"",SUMIF(Planes!BA:BA,'Control de pagos'!A739,Planes!BC:BC)),"")</f>
        <v>391.67399999999992</v>
      </c>
      <c r="N739" s="62">
        <f t="shared" si="35"/>
        <v>6385.29</v>
      </c>
    </row>
    <row r="740" spans="1:14" ht="15.75" thickBot="1">
      <c r="A740" s="11" t="str">
        <f t="shared" si="34"/>
        <v>N705432 11</v>
      </c>
      <c r="B740" s="3" t="s">
        <v>136</v>
      </c>
      <c r="C740" s="226"/>
      <c r="D740" s="268"/>
      <c r="E740" s="104">
        <v>1787.88</v>
      </c>
      <c r="F740" s="106">
        <v>82.28</v>
      </c>
      <c r="G740" s="104">
        <v>8255.4500000000007</v>
      </c>
      <c r="H740" s="105">
        <v>44495</v>
      </c>
      <c r="J740" s="30" t="str">
        <f t="shared" si="36"/>
        <v>-</v>
      </c>
      <c r="L740" s="11" t="str">
        <f>IF(I740&lt;&gt;"",IF(SUMIF(Planes!BA:BA,'Control de pagos'!A740,Planes!BC:BC)=0,"",SUMIF(Planes!BA:BA,'Control de pagos'!A740,Planes!BC:BC)),"")</f>
        <v/>
      </c>
      <c r="N740" s="62">
        <f t="shared" si="35"/>
        <v>6385.29</v>
      </c>
    </row>
    <row r="741" spans="1:14" ht="15.75" thickBot="1">
      <c r="A741" s="11" t="str">
        <f t="shared" si="34"/>
        <v>N705432 12</v>
      </c>
      <c r="B741" s="3" t="s">
        <v>136</v>
      </c>
      <c r="C741" s="224">
        <v>12</v>
      </c>
      <c r="D741" s="267">
        <v>6385.29</v>
      </c>
      <c r="E741" s="104">
        <v>1915.59</v>
      </c>
      <c r="F741" s="106" t="s">
        <v>30</v>
      </c>
      <c r="G741" s="104">
        <v>8300.8799999999992</v>
      </c>
      <c r="H741" s="105">
        <v>44516</v>
      </c>
      <c r="I741" s="41">
        <v>44516</v>
      </c>
      <c r="J741" s="30">
        <f t="shared" si="36"/>
        <v>44501</v>
      </c>
      <c r="L741" s="11">
        <f>IF(I741&lt;&gt;"",IF(SUMIF(Planes!BA:BA,'Control de pagos'!A741,Planes!BC:BC)=0,"",SUMIF(Planes!BA:BA,'Control de pagos'!A741,Planes!BC:BC)),"")</f>
        <v>391.67399999999992</v>
      </c>
      <c r="N741" s="62">
        <f t="shared" si="35"/>
        <v>6385.29</v>
      </c>
    </row>
    <row r="742" spans="1:14" ht="15.75" thickBot="1">
      <c r="A742" s="11" t="str">
        <f t="shared" si="34"/>
        <v>N705432 12</v>
      </c>
      <c r="B742" s="3" t="s">
        <v>136</v>
      </c>
      <c r="C742" s="226"/>
      <c r="D742" s="268"/>
      <c r="E742" s="104">
        <v>1915.59</v>
      </c>
      <c r="F742" s="106">
        <v>83.56</v>
      </c>
      <c r="G742" s="104">
        <v>8384.44</v>
      </c>
      <c r="H742" s="105">
        <v>44526</v>
      </c>
      <c r="J742" s="30" t="str">
        <f t="shared" si="36"/>
        <v>-</v>
      </c>
      <c r="L742" s="11" t="str">
        <f>IF(I742&lt;&gt;"",IF(SUMIF(Planes!BA:BA,'Control de pagos'!A742,Planes!BC:BC)=0,"",SUMIF(Planes!BA:BA,'Control de pagos'!A742,Planes!BC:BC)),"")</f>
        <v/>
      </c>
      <c r="N742" s="62">
        <f t="shared" si="35"/>
        <v>6385.29</v>
      </c>
    </row>
    <row r="743" spans="1:14" ht="15.75" thickBot="1">
      <c r="A743" s="11" t="str">
        <f t="shared" si="34"/>
        <v>N705432 13</v>
      </c>
      <c r="B743" s="3" t="s">
        <v>136</v>
      </c>
      <c r="C743" s="224">
        <v>13</v>
      </c>
      <c r="D743" s="267">
        <v>6385.29</v>
      </c>
      <c r="E743" s="104">
        <v>2418.75</v>
      </c>
      <c r="F743" s="106" t="s">
        <v>30</v>
      </c>
      <c r="G743" s="104">
        <f>+E743+D743</f>
        <v>8804.0400000000009</v>
      </c>
      <c r="H743" s="105">
        <v>44546</v>
      </c>
      <c r="I743" s="41">
        <v>44546</v>
      </c>
      <c r="J743" s="30">
        <f t="shared" si="36"/>
        <v>44531</v>
      </c>
      <c r="L743" s="11">
        <f>IF(I743&lt;&gt;"",IF(SUMIF(Planes!BA:BA,'Control de pagos'!A743,Planes!BC:BC)=0,"",SUMIF(Planes!BA:BA,'Control de pagos'!A743,Planes!BC:BC)),"")</f>
        <v>391.67399999999992</v>
      </c>
      <c r="N743" s="62">
        <f t="shared" si="35"/>
        <v>6385.29</v>
      </c>
    </row>
    <row r="744" spans="1:14" ht="15.75" thickBot="1">
      <c r="A744" s="11" t="str">
        <f t="shared" si="34"/>
        <v>N705432 13</v>
      </c>
      <c r="B744" s="3" t="s">
        <v>136</v>
      </c>
      <c r="C744" s="226"/>
      <c r="D744" s="268"/>
      <c r="E744" s="104">
        <v>2043.29</v>
      </c>
      <c r="F744" s="106">
        <v>84.85</v>
      </c>
      <c r="G744" s="104">
        <v>8513.43</v>
      </c>
      <c r="H744" s="105">
        <v>44556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2">
        <f t="shared" si="35"/>
        <v>6385.29</v>
      </c>
    </row>
    <row r="745" spans="1:14" ht="15.75" thickBot="1">
      <c r="A745" s="11" t="str">
        <f t="shared" si="34"/>
        <v>N705432 14</v>
      </c>
      <c r="B745" s="3" t="s">
        <v>136</v>
      </c>
      <c r="C745" s="224">
        <v>14</v>
      </c>
      <c r="D745" s="267">
        <v>6385.29</v>
      </c>
      <c r="E745" s="104">
        <v>2600.09</v>
      </c>
      <c r="F745" s="106" t="s">
        <v>30</v>
      </c>
      <c r="G745" s="104">
        <f>+D745+E745</f>
        <v>8985.380000000001</v>
      </c>
      <c r="H745" s="105">
        <v>44577</v>
      </c>
      <c r="I745" s="41">
        <v>44577</v>
      </c>
      <c r="J745" s="30">
        <f t="shared" si="36"/>
        <v>44562</v>
      </c>
      <c r="L745" s="11">
        <f>IF(I745&lt;&gt;"",IF(SUMIF(Planes!BA:BA,'Control de pagos'!A745,Planes!BC:BC)=0,"",SUMIF(Planes!BA:BA,'Control de pagos'!A745,Planes!BC:BC)),"")</f>
        <v>391.67399999999992</v>
      </c>
      <c r="N745" s="62">
        <f t="shared" si="35"/>
        <v>6385.29</v>
      </c>
    </row>
    <row r="746" spans="1:14" ht="15.75" thickBot="1">
      <c r="A746" s="11" t="str">
        <f t="shared" ref="A746:A809" si="37">B746&amp;" "&amp;IF(C746="",C745,C746)</f>
        <v>N705432 14</v>
      </c>
      <c r="B746" s="3" t="s">
        <v>136</v>
      </c>
      <c r="C746" s="226"/>
      <c r="D746" s="268"/>
      <c r="E746" s="104">
        <v>2171</v>
      </c>
      <c r="F746" s="106">
        <v>86.13</v>
      </c>
      <c r="G746" s="104">
        <v>8642.42</v>
      </c>
      <c r="H746" s="105">
        <v>44587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2">
        <f t="shared" si="35"/>
        <v>6385.29</v>
      </c>
    </row>
    <row r="747" spans="1:14" ht="15.75" thickBot="1">
      <c r="A747" s="11" t="str">
        <f t="shared" si="37"/>
        <v>N705432 15</v>
      </c>
      <c r="B747" s="3" t="s">
        <v>136</v>
      </c>
      <c r="C747" s="224">
        <v>15</v>
      </c>
      <c r="D747" s="267">
        <v>6385.29</v>
      </c>
      <c r="E747" s="104">
        <v>2298.6999999999998</v>
      </c>
      <c r="F747" s="106" t="s">
        <v>30</v>
      </c>
      <c r="G747" s="104">
        <v>8683.99</v>
      </c>
      <c r="H747" s="105">
        <v>44608</v>
      </c>
      <c r="J747" s="30" t="str">
        <f t="shared" si="36"/>
        <v>-</v>
      </c>
      <c r="L747" s="11" t="str">
        <f>IF(I747&lt;&gt;"",IF(SUMIF(Planes!BA:BA,'Control de pagos'!A747,Planes!BC:BC)=0,"",SUMIF(Planes!BA:BA,'Control de pagos'!A747,Planes!BC:BC)),"")</f>
        <v/>
      </c>
      <c r="N747" s="62">
        <f t="shared" si="35"/>
        <v>6385.29</v>
      </c>
    </row>
    <row r="748" spans="1:14" ht="15.75" thickBot="1">
      <c r="A748" s="11" t="str">
        <f t="shared" si="37"/>
        <v>N705432 15</v>
      </c>
      <c r="B748" s="3" t="s">
        <v>136</v>
      </c>
      <c r="C748" s="226"/>
      <c r="D748" s="268"/>
      <c r="E748" s="104">
        <v>2298.6999999999998</v>
      </c>
      <c r="F748" s="106">
        <v>87.42</v>
      </c>
      <c r="G748" s="104">
        <v>8771.41</v>
      </c>
      <c r="H748" s="105">
        <v>44618</v>
      </c>
      <c r="I748" s="41">
        <v>44618</v>
      </c>
      <c r="J748" s="30">
        <f t="shared" si="36"/>
        <v>44593</v>
      </c>
      <c r="L748" s="11">
        <f>IF(I748&lt;&gt;"",IF(SUMIF(Planes!BA:BA,'Control de pagos'!A748,Planes!BC:BC)=0,"",SUMIF(Planes!BA:BA,'Control de pagos'!A748,Planes!BC:BC)),"")</f>
        <v>391.67399999999992</v>
      </c>
      <c r="N748" s="62">
        <f t="shared" si="35"/>
        <v>6385.29</v>
      </c>
    </row>
    <row r="749" spans="1:14" ht="15.75" thickBot="1">
      <c r="A749" s="11" t="str">
        <f t="shared" si="37"/>
        <v>N705432 16</v>
      </c>
      <c r="B749" s="3" t="s">
        <v>136</v>
      </c>
      <c r="C749" s="224">
        <v>16</v>
      </c>
      <c r="D749" s="267">
        <v>6385.29</v>
      </c>
      <c r="E749" s="104">
        <v>2426.41</v>
      </c>
      <c r="F749" s="106" t="s">
        <v>30</v>
      </c>
      <c r="G749" s="104">
        <v>8811.7000000000007</v>
      </c>
      <c r="H749" s="105">
        <v>44636</v>
      </c>
      <c r="I749" s="41">
        <v>44636</v>
      </c>
      <c r="J749" s="30">
        <f t="shared" si="36"/>
        <v>44621</v>
      </c>
      <c r="L749" s="11">
        <f>IF(I749&lt;&gt;"",IF(SUMIF(Planes!BA:BA,'Control de pagos'!A749,Planes!BC:BC)=0,"",SUMIF(Planes!BA:BA,'Control de pagos'!A749,Planes!BC:BC)),"")</f>
        <v>391.67399999999992</v>
      </c>
      <c r="N749" s="62">
        <f t="shared" si="35"/>
        <v>6385.29</v>
      </c>
    </row>
    <row r="750" spans="1:14" ht="15.75" thickBot="1">
      <c r="A750" s="11" t="str">
        <f t="shared" si="37"/>
        <v>N705432 16</v>
      </c>
      <c r="B750" s="3" t="s">
        <v>136</v>
      </c>
      <c r="C750" s="226"/>
      <c r="D750" s="268"/>
      <c r="E750" s="104">
        <v>2426.41</v>
      </c>
      <c r="F750" s="106">
        <v>88.7</v>
      </c>
      <c r="G750" s="104">
        <v>8900.4</v>
      </c>
      <c r="H750" s="105">
        <v>44646</v>
      </c>
      <c r="J750" s="30" t="str">
        <f t="shared" si="36"/>
        <v>-</v>
      </c>
      <c r="L750" s="11" t="str">
        <f>IF(I750&lt;&gt;"",IF(SUMIF(Planes!BA:BA,'Control de pagos'!A750,Planes!BC:BC)=0,"",SUMIF(Planes!BA:BA,'Control de pagos'!A750,Planes!BC:BC)),"")</f>
        <v/>
      </c>
      <c r="N750" s="62">
        <f t="shared" si="35"/>
        <v>6385.29</v>
      </c>
    </row>
    <row r="751" spans="1:14" ht="15.75" thickBot="1">
      <c r="A751" s="11" t="str">
        <f t="shared" si="37"/>
        <v>N705432 17</v>
      </c>
      <c r="B751" s="3" t="s">
        <v>136</v>
      </c>
      <c r="C751" s="224">
        <v>17</v>
      </c>
      <c r="D751" s="267">
        <v>6385.29</v>
      </c>
      <c r="E751" s="104">
        <v>3144.12</v>
      </c>
      <c r="F751" s="106" t="s">
        <v>30</v>
      </c>
      <c r="G751" s="104">
        <f>+D751+E751</f>
        <v>9529.41</v>
      </c>
      <c r="H751" s="105">
        <v>44667</v>
      </c>
      <c r="I751" s="41">
        <v>44667</v>
      </c>
      <c r="J751" s="30">
        <f t="shared" si="36"/>
        <v>44652</v>
      </c>
      <c r="L751" s="11">
        <f>IF(I751&lt;&gt;"",IF(SUMIF(Planes!BA:BA,'Control de pagos'!A751,Planes!BC:BC)=0,"",SUMIF(Planes!BA:BA,'Control de pagos'!A751,Planes!BC:BC)),"")</f>
        <v>391.67399999999992</v>
      </c>
      <c r="N751" s="62">
        <f t="shared" si="35"/>
        <v>6385.29</v>
      </c>
    </row>
    <row r="752" spans="1:14" ht="15.75" thickBot="1">
      <c r="A752" s="11" t="str">
        <f t="shared" si="37"/>
        <v>N705432 17</v>
      </c>
      <c r="B752" s="3" t="s">
        <v>136</v>
      </c>
      <c r="C752" s="226"/>
      <c r="D752" s="268"/>
      <c r="E752" s="104">
        <v>2554.12</v>
      </c>
      <c r="F752" s="106">
        <v>89.99</v>
      </c>
      <c r="G752" s="104">
        <v>9029.4</v>
      </c>
      <c r="H752" s="105">
        <v>44677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2">
        <f t="shared" si="35"/>
        <v>6385.29</v>
      </c>
    </row>
    <row r="753" spans="1:14" ht="15.75" thickBot="1">
      <c r="A753" s="11" t="str">
        <f t="shared" si="37"/>
        <v>N705432 18</v>
      </c>
      <c r="B753" s="3" t="s">
        <v>136</v>
      </c>
      <c r="C753" s="224">
        <v>18</v>
      </c>
      <c r="D753" s="267">
        <v>6385.29</v>
      </c>
      <c r="E753" s="104">
        <v>3325.46</v>
      </c>
      <c r="F753" s="106" t="s">
        <v>30</v>
      </c>
      <c r="G753" s="104">
        <f>+D753+E753</f>
        <v>9710.75</v>
      </c>
      <c r="H753" s="105">
        <v>44697</v>
      </c>
      <c r="I753" s="41">
        <v>44697</v>
      </c>
      <c r="J753" s="30">
        <f t="shared" si="36"/>
        <v>44682</v>
      </c>
      <c r="L753" s="11">
        <f>IF(I753&lt;&gt;"",IF(SUMIF(Planes!BA:BA,'Control de pagos'!A753,Planes!BC:BC)=0,"",SUMIF(Planes!BA:BA,'Control de pagos'!A753,Planes!BC:BC)),"")</f>
        <v>391.67399999999992</v>
      </c>
      <c r="N753" s="62">
        <f t="shared" si="35"/>
        <v>6385.29</v>
      </c>
    </row>
    <row r="754" spans="1:14" ht="15.75" thickBot="1">
      <c r="A754" s="11" t="str">
        <f t="shared" si="37"/>
        <v>N705432 18</v>
      </c>
      <c r="B754" s="3" t="s">
        <v>136</v>
      </c>
      <c r="C754" s="226"/>
      <c r="D754" s="268"/>
      <c r="E754" s="104">
        <v>2681.82</v>
      </c>
      <c r="F754" s="106">
        <v>91.28</v>
      </c>
      <c r="G754" s="104">
        <v>9158.39</v>
      </c>
      <c r="H754" s="105">
        <v>44707</v>
      </c>
      <c r="J754" s="30" t="str">
        <f t="shared" si="36"/>
        <v>-</v>
      </c>
      <c r="L754" s="11" t="str">
        <f>IF(I754&lt;&gt;"",IF(SUMIF(Planes!BA:BA,'Control de pagos'!A754,Planes!BC:BC)=0,"",SUMIF(Planes!BA:BA,'Control de pagos'!A754,Planes!BC:BC)),"")</f>
        <v/>
      </c>
      <c r="N754" s="62">
        <f t="shared" si="35"/>
        <v>6385.29</v>
      </c>
    </row>
    <row r="755" spans="1:14" ht="15.75" thickBot="1">
      <c r="A755" s="11" t="str">
        <f t="shared" si="37"/>
        <v>N705432 19</v>
      </c>
      <c r="B755" s="3" t="s">
        <v>136</v>
      </c>
      <c r="C755" s="224">
        <v>19</v>
      </c>
      <c r="D755" s="267">
        <v>6385.29</v>
      </c>
      <c r="E755" s="104">
        <v>2809.53</v>
      </c>
      <c r="F755" s="106" t="s">
        <v>30</v>
      </c>
      <c r="G755" s="104">
        <v>9194.82</v>
      </c>
      <c r="H755" s="105">
        <v>44728</v>
      </c>
      <c r="I755" s="41">
        <v>44728</v>
      </c>
      <c r="J755" s="30">
        <f t="shared" si="36"/>
        <v>44713</v>
      </c>
      <c r="L755" s="11">
        <f>IF(I755&lt;&gt;"",IF(SUMIF(Planes!BA:BA,'Control de pagos'!A755,Planes!BC:BC)=0,"",SUMIF(Planes!BA:BA,'Control de pagos'!A755,Planes!BC:BC)),"")</f>
        <v>391.67399999999992</v>
      </c>
      <c r="N755" s="62">
        <f t="shared" si="35"/>
        <v>6385.29</v>
      </c>
    </row>
    <row r="756" spans="1:14" ht="15.75" thickBot="1">
      <c r="A756" s="11" t="str">
        <f t="shared" si="37"/>
        <v>N705432 19</v>
      </c>
      <c r="B756" s="3" t="s">
        <v>136</v>
      </c>
      <c r="C756" s="226"/>
      <c r="D756" s="268"/>
      <c r="E756" s="104">
        <v>2809.53</v>
      </c>
      <c r="F756" s="106">
        <v>92.56</v>
      </c>
      <c r="G756" s="104">
        <v>9287.3799999999992</v>
      </c>
      <c r="H756" s="105">
        <v>44738</v>
      </c>
      <c r="J756" s="30" t="str">
        <f t="shared" si="36"/>
        <v>-</v>
      </c>
      <c r="L756" s="11" t="str">
        <f>IF(I756&lt;&gt;"",IF(SUMIF(Planes!BA:BA,'Control de pagos'!A756,Planes!BC:BC)=0,"",SUMIF(Planes!BA:BA,'Control de pagos'!A756,Planes!BC:BC)),"")</f>
        <v/>
      </c>
      <c r="N756" s="62">
        <f t="shared" si="35"/>
        <v>6385.29</v>
      </c>
    </row>
    <row r="757" spans="1:14" ht="15.75" thickBot="1">
      <c r="A757" s="11" t="str">
        <f t="shared" si="37"/>
        <v>N705432 20</v>
      </c>
      <c r="B757" s="3" t="s">
        <v>136</v>
      </c>
      <c r="C757" s="224">
        <v>20</v>
      </c>
      <c r="D757" s="267">
        <v>6385.29</v>
      </c>
      <c r="E757" s="104">
        <v>2937.23</v>
      </c>
      <c r="F757" s="106" t="s">
        <v>30</v>
      </c>
      <c r="G757" s="104">
        <v>9322.52</v>
      </c>
      <c r="H757" s="105">
        <v>44758</v>
      </c>
      <c r="I757" s="41">
        <v>44758</v>
      </c>
      <c r="J757" s="30">
        <f t="shared" si="36"/>
        <v>44743</v>
      </c>
      <c r="L757" s="11">
        <f>IF(I757&lt;&gt;"",IF(SUMIF(Planes!BA:BA,'Control de pagos'!A757,Planes!BC:BC)=0,"",SUMIF(Planes!BA:BA,'Control de pagos'!A757,Planes!BC:BC)),"")</f>
        <v>391.67399999999992</v>
      </c>
      <c r="N757" s="62">
        <f t="shared" si="35"/>
        <v>6385.29</v>
      </c>
    </row>
    <row r="758" spans="1:14" ht="15.75" thickBot="1">
      <c r="A758" s="11" t="str">
        <f t="shared" si="37"/>
        <v>N705432 20</v>
      </c>
      <c r="B758" s="3" t="s">
        <v>136</v>
      </c>
      <c r="C758" s="226"/>
      <c r="D758" s="268"/>
      <c r="E758" s="104">
        <v>2937.23</v>
      </c>
      <c r="F758" s="106">
        <v>93.85</v>
      </c>
      <c r="G758" s="104">
        <v>9416.3700000000008</v>
      </c>
      <c r="H758" s="105">
        <v>44768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2">
        <f t="shared" si="35"/>
        <v>6385.29</v>
      </c>
    </row>
    <row r="759" spans="1:14" ht="15.75" thickBot="1">
      <c r="A759" s="11" t="str">
        <f t="shared" si="37"/>
        <v>N705432 21</v>
      </c>
      <c r="B759" s="3" t="s">
        <v>136</v>
      </c>
      <c r="C759" s="224">
        <v>21</v>
      </c>
      <c r="D759" s="267">
        <v>6385.29</v>
      </c>
      <c r="E759" s="104">
        <v>3064.94</v>
      </c>
      <c r="F759" s="106" t="s">
        <v>30</v>
      </c>
      <c r="G759" s="104">
        <v>9450.23</v>
      </c>
      <c r="H759" s="105">
        <v>44789</v>
      </c>
      <c r="I759" s="41">
        <v>44789</v>
      </c>
      <c r="J759" s="30">
        <f t="shared" si="36"/>
        <v>44774</v>
      </c>
      <c r="L759" s="11">
        <f>IF(I759&lt;&gt;"",IF(SUMIF(Planes!BA:BA,'Control de pagos'!A759,Planes!BC:BC)=0,"",SUMIF(Planes!BA:BA,'Control de pagos'!A759,Planes!BC:BC)),"")</f>
        <v>391.67399999999992</v>
      </c>
      <c r="N759" s="62">
        <f t="shared" si="35"/>
        <v>6385.29</v>
      </c>
    </row>
    <row r="760" spans="1:14" ht="15.75" thickBot="1">
      <c r="A760" s="11" t="str">
        <f t="shared" si="37"/>
        <v>N705432 21</v>
      </c>
      <c r="B760" s="3" t="s">
        <v>136</v>
      </c>
      <c r="C760" s="226"/>
      <c r="D760" s="268"/>
      <c r="E760" s="104">
        <v>3064.94</v>
      </c>
      <c r="F760" s="106">
        <v>95.13</v>
      </c>
      <c r="G760" s="104">
        <v>9545.36</v>
      </c>
      <c r="H760" s="105">
        <v>44799</v>
      </c>
      <c r="J760" s="30" t="str">
        <f t="shared" si="36"/>
        <v>-</v>
      </c>
      <c r="L760" s="11" t="str">
        <f>IF(I760&lt;&gt;"",IF(SUMIF(Planes!BA:BA,'Control de pagos'!A760,Planes!BC:BC)=0,"",SUMIF(Planes!BA:BA,'Control de pagos'!A760,Planes!BC:BC)),"")</f>
        <v/>
      </c>
      <c r="N760" s="62">
        <f t="shared" si="35"/>
        <v>6385.29</v>
      </c>
    </row>
    <row r="761" spans="1:14" ht="15.75" thickBot="1">
      <c r="A761" s="11" t="str">
        <f t="shared" si="37"/>
        <v>N705432 22</v>
      </c>
      <c r="B761" s="3" t="s">
        <v>136</v>
      </c>
      <c r="C761" s="224">
        <v>22</v>
      </c>
      <c r="D761" s="267">
        <v>6385.29</v>
      </c>
      <c r="E761" s="104">
        <v>3192.65</v>
      </c>
      <c r="F761" s="106" t="s">
        <v>30</v>
      </c>
      <c r="G761" s="104">
        <v>9577.94</v>
      </c>
      <c r="H761" s="105">
        <v>44820</v>
      </c>
      <c r="J761" s="30" t="str">
        <f t="shared" si="36"/>
        <v>-</v>
      </c>
      <c r="L761" s="11" t="str">
        <f>IF(I761&lt;&gt;"",IF(SUMIF(Planes!BA:BA,'Control de pagos'!A761,Planes!BC:BC)=0,"",SUMIF(Planes!BA:BA,'Control de pagos'!A761,Planes!BC:BC)),"")</f>
        <v/>
      </c>
      <c r="N761" s="62">
        <f t="shared" si="35"/>
        <v>6385.29</v>
      </c>
    </row>
    <row r="762" spans="1:14" ht="15.75" thickBot="1">
      <c r="A762" s="11" t="str">
        <f t="shared" si="37"/>
        <v>N705432 22</v>
      </c>
      <c r="B762" s="3" t="s">
        <v>136</v>
      </c>
      <c r="C762" s="226"/>
      <c r="D762" s="268"/>
      <c r="E762" s="104">
        <v>3192.65</v>
      </c>
      <c r="F762" s="106">
        <v>96.42</v>
      </c>
      <c r="G762" s="104">
        <v>9674.36</v>
      </c>
      <c r="H762" s="105">
        <v>44830</v>
      </c>
      <c r="I762" s="41">
        <v>44830</v>
      </c>
      <c r="J762" s="30">
        <f t="shared" si="36"/>
        <v>44805</v>
      </c>
      <c r="L762" s="11">
        <f>IF(I762&lt;&gt;"",IF(SUMIF(Planes!BA:BA,'Control de pagos'!A762,Planes!BC:BC)=0,"",SUMIF(Planes!BA:BA,'Control de pagos'!A762,Planes!BC:BC)),"")</f>
        <v>391.67399999999992</v>
      </c>
      <c r="N762" s="62">
        <f t="shared" si="35"/>
        <v>6385.29</v>
      </c>
    </row>
    <row r="763" spans="1:14" ht="15.75" thickBot="1">
      <c r="A763" s="11" t="str">
        <f t="shared" si="37"/>
        <v>N705432 23</v>
      </c>
      <c r="B763" s="3" t="s">
        <v>136</v>
      </c>
      <c r="C763" s="224">
        <v>23</v>
      </c>
      <c r="D763" s="267">
        <v>6385.29</v>
      </c>
      <c r="E763" s="104">
        <v>3320.35</v>
      </c>
      <c r="F763" s="106" t="s">
        <v>30</v>
      </c>
      <c r="G763" s="104">
        <v>9705.64</v>
      </c>
      <c r="H763" s="105">
        <v>44850</v>
      </c>
      <c r="J763" s="30" t="str">
        <f t="shared" si="36"/>
        <v>-</v>
      </c>
      <c r="L763" s="11" t="str">
        <f>IF(I763&lt;&gt;"",IF(SUMIF(Planes!BA:BA,'Control de pagos'!A763,Planes!BC:BC)=0,"",SUMIF(Planes!BA:BA,'Control de pagos'!A763,Planes!BC:BC)),"")</f>
        <v/>
      </c>
      <c r="N763" s="62">
        <f t="shared" si="35"/>
        <v>6385.29</v>
      </c>
    </row>
    <row r="764" spans="1:14" ht="15.75" thickBot="1">
      <c r="A764" s="11" t="str">
        <f t="shared" si="37"/>
        <v>N705432 23</v>
      </c>
      <c r="B764" s="3" t="s">
        <v>136</v>
      </c>
      <c r="C764" s="226"/>
      <c r="D764" s="268"/>
      <c r="E764" s="104">
        <v>3320.35</v>
      </c>
      <c r="F764" s="106">
        <v>97.7</v>
      </c>
      <c r="G764" s="104">
        <v>9803.34</v>
      </c>
      <c r="H764" s="105">
        <v>44860</v>
      </c>
      <c r="I764" s="41">
        <v>44860</v>
      </c>
      <c r="J764" s="30">
        <f t="shared" si="36"/>
        <v>44835</v>
      </c>
      <c r="L764" s="11">
        <f>IF(I764&lt;&gt;"",IF(SUMIF(Planes!BA:BA,'Control de pagos'!A764,Planes!BC:BC)=0,"",SUMIF(Planes!BA:BA,'Control de pagos'!A764,Planes!BC:BC)),"")</f>
        <v>391.67399999999992</v>
      </c>
      <c r="N764" s="62">
        <f t="shared" si="35"/>
        <v>6385.29</v>
      </c>
    </row>
    <row r="765" spans="1:14" ht="15.75" thickBot="1">
      <c r="A765" s="11" t="str">
        <f t="shared" si="37"/>
        <v>N705432 24</v>
      </c>
      <c r="B765" s="3" t="s">
        <v>136</v>
      </c>
      <c r="C765" s="224">
        <v>24</v>
      </c>
      <c r="D765" s="267">
        <v>6385.29</v>
      </c>
      <c r="E765" s="104">
        <v>3448.06</v>
      </c>
      <c r="F765" s="106" t="s">
        <v>30</v>
      </c>
      <c r="G765" s="104">
        <v>9833.35</v>
      </c>
      <c r="H765" s="105">
        <v>44881</v>
      </c>
      <c r="I765" s="41">
        <v>44881</v>
      </c>
      <c r="J765" s="30">
        <f t="shared" si="36"/>
        <v>44866</v>
      </c>
      <c r="L765" s="11">
        <f>IF(I765&lt;&gt;"",IF(SUMIF(Planes!BA:BA,'Control de pagos'!A765,Planes!BC:BC)=0,"",SUMIF(Planes!BA:BA,'Control de pagos'!A765,Planes!BC:BC)),"")</f>
        <v>391.67399999999992</v>
      </c>
      <c r="N765" s="62">
        <f t="shared" si="35"/>
        <v>6385.29</v>
      </c>
    </row>
    <row r="766" spans="1:14" ht="15.75" thickBot="1">
      <c r="A766" s="11" t="str">
        <f t="shared" si="37"/>
        <v>N705432 24</v>
      </c>
      <c r="B766" s="3" t="s">
        <v>136</v>
      </c>
      <c r="C766" s="226"/>
      <c r="D766" s="268"/>
      <c r="E766" s="104">
        <v>3448.06</v>
      </c>
      <c r="F766" s="106">
        <v>98.99</v>
      </c>
      <c r="G766" s="104">
        <v>9932.34</v>
      </c>
      <c r="H766" s="105">
        <v>44891</v>
      </c>
      <c r="J766" s="30" t="str">
        <f t="shared" si="36"/>
        <v>-</v>
      </c>
      <c r="L766" s="11" t="str">
        <f>IF(I766&lt;&gt;"",IF(SUMIF(Planes!BA:BA,'Control de pagos'!A766,Planes!BC:BC)=0,"",SUMIF(Planes!BA:BA,'Control de pagos'!A766,Planes!BC:BC)),"")</f>
        <v/>
      </c>
      <c r="N766" s="62">
        <f t="shared" si="35"/>
        <v>6385.29</v>
      </c>
    </row>
    <row r="767" spans="1:14" ht="15.75" thickBot="1">
      <c r="A767" s="11" t="str">
        <f t="shared" si="37"/>
        <v>N705432 25</v>
      </c>
      <c r="B767" s="3" t="s">
        <v>136</v>
      </c>
      <c r="C767" s="224">
        <v>25</v>
      </c>
      <c r="D767" s="267">
        <v>6385.29</v>
      </c>
      <c r="E767" s="104">
        <v>3575.76</v>
      </c>
      <c r="F767" s="106" t="s">
        <v>30</v>
      </c>
      <c r="G767" s="104">
        <v>9961.0499999999993</v>
      </c>
      <c r="H767" s="105">
        <v>44911</v>
      </c>
      <c r="I767" s="41">
        <v>44911</v>
      </c>
      <c r="J767" s="30">
        <f t="shared" si="36"/>
        <v>44896</v>
      </c>
      <c r="L767" s="11">
        <f>IF(I767&lt;&gt;"",IF(SUMIF(Planes!BA:BA,'Control de pagos'!A767,Planes!BC:BC)=0,"",SUMIF(Planes!BA:BA,'Control de pagos'!A767,Planes!BC:BC)),"")</f>
        <v>391.67399999999992</v>
      </c>
      <c r="N767" s="62">
        <f t="shared" si="35"/>
        <v>6385.29</v>
      </c>
    </row>
    <row r="768" spans="1:14" ht="15.75" thickBot="1">
      <c r="A768" s="11" t="str">
        <f t="shared" si="37"/>
        <v>N705432 25</v>
      </c>
      <c r="B768" s="3" t="s">
        <v>136</v>
      </c>
      <c r="C768" s="226"/>
      <c r="D768" s="268"/>
      <c r="E768" s="104">
        <v>3575.76</v>
      </c>
      <c r="F768" s="106">
        <v>100.27</v>
      </c>
      <c r="G768" s="104">
        <v>10061.32</v>
      </c>
      <c r="H768" s="105">
        <v>44921</v>
      </c>
      <c r="J768" s="30" t="str">
        <f t="shared" si="36"/>
        <v>-</v>
      </c>
      <c r="L768" s="11" t="str">
        <f>IF(I768&lt;&gt;"",IF(SUMIF(Planes!BA:BA,'Control de pagos'!A768,Planes!BC:BC)=0,"",SUMIF(Planes!BA:BA,'Control de pagos'!A768,Planes!BC:BC)),"")</f>
        <v/>
      </c>
      <c r="N768" s="62">
        <f t="shared" si="35"/>
        <v>6385.29</v>
      </c>
    </row>
    <row r="769" spans="1:14" ht="15.75" thickBot="1">
      <c r="A769" s="11" t="str">
        <f t="shared" si="37"/>
        <v>N705432 26</v>
      </c>
      <c r="B769" s="3" t="s">
        <v>136</v>
      </c>
      <c r="C769" s="224">
        <v>26</v>
      </c>
      <c r="D769" s="267">
        <v>6385.29</v>
      </c>
      <c r="E769" s="104">
        <v>3703.47</v>
      </c>
      <c r="F769" s="106" t="s">
        <v>30</v>
      </c>
      <c r="G769" s="104">
        <v>10088.76</v>
      </c>
      <c r="H769" s="105">
        <v>44942</v>
      </c>
      <c r="I769" s="41">
        <v>44942</v>
      </c>
      <c r="J769" s="30">
        <f t="shared" si="36"/>
        <v>44927</v>
      </c>
      <c r="L769" s="11">
        <f>IF(I769&lt;&gt;"",IF(SUMIF(Planes!BA:BA,'Control de pagos'!A769,Planes!BC:BC)=0,"",SUMIF(Planes!BA:BA,'Control de pagos'!A769,Planes!BC:BC)),"")</f>
        <v>391.67399999999992</v>
      </c>
      <c r="N769" s="62">
        <f t="shared" si="35"/>
        <v>6385.29</v>
      </c>
    </row>
    <row r="770" spans="1:14" ht="15.75" thickBot="1">
      <c r="A770" s="11" t="str">
        <f t="shared" si="37"/>
        <v>N705432 26</v>
      </c>
      <c r="B770" s="3" t="s">
        <v>136</v>
      </c>
      <c r="C770" s="226"/>
      <c r="D770" s="268"/>
      <c r="E770" s="104">
        <v>3703.47</v>
      </c>
      <c r="F770" s="106">
        <v>101.56</v>
      </c>
      <c r="G770" s="104">
        <v>10190.32</v>
      </c>
      <c r="H770" s="105">
        <v>44952</v>
      </c>
      <c r="J770" s="30" t="str">
        <f t="shared" si="36"/>
        <v>-</v>
      </c>
      <c r="L770" s="11" t="str">
        <f>IF(I770&lt;&gt;"",IF(SUMIF(Planes!BA:BA,'Control de pagos'!A770,Planes!BC:BC)=0,"",SUMIF(Planes!BA:BA,'Control de pagos'!A770,Planes!BC:BC)),"")</f>
        <v/>
      </c>
      <c r="N770" s="62">
        <f t="shared" si="35"/>
        <v>6385.29</v>
      </c>
    </row>
    <row r="771" spans="1:14" ht="15.75" thickBot="1">
      <c r="A771" s="11" t="str">
        <f t="shared" si="37"/>
        <v>N705432 27</v>
      </c>
      <c r="B771" s="3" t="s">
        <v>136</v>
      </c>
      <c r="C771" s="224">
        <v>27</v>
      </c>
      <c r="D771" s="267">
        <v>6385.29</v>
      </c>
      <c r="E771" s="104">
        <v>3831.17</v>
      </c>
      <c r="F771" s="106" t="s">
        <v>30</v>
      </c>
      <c r="G771" s="104">
        <v>10216.459999999999</v>
      </c>
      <c r="H771" s="105">
        <v>44973</v>
      </c>
      <c r="I771" s="41">
        <v>44973</v>
      </c>
      <c r="J771" s="30">
        <f t="shared" si="36"/>
        <v>44958</v>
      </c>
      <c r="L771" s="11">
        <f>IF(I771&lt;&gt;"",IF(SUMIF(Planes!BA:BA,'Control de pagos'!A771,Planes!BC:BC)=0,"",SUMIF(Planes!BA:BA,'Control de pagos'!A771,Planes!BC:BC)),"")</f>
        <v>391.67399999999992</v>
      </c>
      <c r="N771" s="62">
        <f t="shared" si="35"/>
        <v>6385.29</v>
      </c>
    </row>
    <row r="772" spans="1:14" ht="15.75" thickBot="1">
      <c r="A772" s="11" t="str">
        <f t="shared" si="37"/>
        <v>N705432 27</v>
      </c>
      <c r="B772" s="3" t="s">
        <v>136</v>
      </c>
      <c r="C772" s="226"/>
      <c r="D772" s="268"/>
      <c r="E772" s="104">
        <v>3831.17</v>
      </c>
      <c r="F772" s="106">
        <v>102.85</v>
      </c>
      <c r="G772" s="104">
        <v>10319.31</v>
      </c>
      <c r="H772" s="105">
        <v>44983</v>
      </c>
      <c r="J772" s="30" t="str">
        <f t="shared" si="36"/>
        <v>-</v>
      </c>
      <c r="L772" s="11" t="str">
        <f>IF(I772&lt;&gt;"",IF(SUMIF(Planes!BA:BA,'Control de pagos'!A772,Planes!BC:BC)=0,"",SUMIF(Planes!BA:BA,'Control de pagos'!A772,Planes!BC:BC)),"")</f>
        <v/>
      </c>
      <c r="N772" s="62">
        <f t="shared" ref="N772:N835" si="38">IF(D772=0,D771,D772)</f>
        <v>6385.29</v>
      </c>
    </row>
    <row r="773" spans="1:14" ht="15.75" thickBot="1">
      <c r="A773" s="11" t="str">
        <f t="shared" si="37"/>
        <v>N705432 28</v>
      </c>
      <c r="B773" s="3" t="s">
        <v>136</v>
      </c>
      <c r="C773" s="224">
        <v>28</v>
      </c>
      <c r="D773" s="267">
        <v>6385.29</v>
      </c>
      <c r="E773" s="104">
        <v>3958.88</v>
      </c>
      <c r="F773" s="106" t="s">
        <v>30</v>
      </c>
      <c r="G773" s="104">
        <v>10344.17</v>
      </c>
      <c r="H773" s="105">
        <v>45001</v>
      </c>
      <c r="J773" s="30" t="str">
        <f t="shared" si="36"/>
        <v>-</v>
      </c>
      <c r="L773" s="11" t="str">
        <f>IF(I773&lt;&gt;"",IF(SUMIF(Planes!BA:BA,'Control de pagos'!A773,Planes!BC:BC)=0,"",SUMIF(Planes!BA:BA,'Control de pagos'!A773,Planes!BC:BC)),"")</f>
        <v/>
      </c>
      <c r="N773" s="62">
        <f t="shared" si="38"/>
        <v>6385.29</v>
      </c>
    </row>
    <row r="774" spans="1:14" ht="15.75" thickBot="1">
      <c r="A774" s="11" t="str">
        <f t="shared" si="37"/>
        <v>N705432 28</v>
      </c>
      <c r="B774" s="3" t="s">
        <v>136</v>
      </c>
      <c r="C774" s="226"/>
      <c r="D774" s="268"/>
      <c r="E774" s="104">
        <v>3958.88</v>
      </c>
      <c r="F774" s="106">
        <v>104.13</v>
      </c>
      <c r="G774" s="104">
        <v>10448.299999999999</v>
      </c>
      <c r="H774" s="105">
        <v>45011</v>
      </c>
      <c r="I774" s="41">
        <v>45044</v>
      </c>
      <c r="J774" s="30">
        <f t="shared" si="36"/>
        <v>45017</v>
      </c>
      <c r="L774" s="11">
        <f>IF(I774&lt;&gt;"",IF(SUMIF(Planes!BA:BA,'Control de pagos'!A774,Planes!BC:BC)=0,"",SUMIF(Planes!BA:BA,'Control de pagos'!A774,Planes!BC:BC)),"")</f>
        <v>391.67399999999992</v>
      </c>
      <c r="N774" s="62">
        <f t="shared" si="38"/>
        <v>6385.29</v>
      </c>
    </row>
    <row r="775" spans="1:14" ht="15.75" thickBot="1">
      <c r="A775" s="11" t="str">
        <f t="shared" si="37"/>
        <v>N705432 29</v>
      </c>
      <c r="B775" s="3" t="s">
        <v>136</v>
      </c>
      <c r="C775" s="224">
        <v>29</v>
      </c>
      <c r="D775" s="267">
        <v>6385.29</v>
      </c>
      <c r="E775" s="104">
        <v>4086.59</v>
      </c>
      <c r="F775" s="106" t="s">
        <v>30</v>
      </c>
      <c r="G775" s="104">
        <v>10471.879999999999</v>
      </c>
      <c r="H775" s="105">
        <v>45032</v>
      </c>
      <c r="I775" s="41">
        <v>45032</v>
      </c>
      <c r="J775" s="30">
        <f t="shared" si="36"/>
        <v>45017</v>
      </c>
      <c r="L775" s="11">
        <f>IF(I775&lt;&gt;"",IF(SUMIF(Planes!BA:BA,'Control de pagos'!A775,Planes!BC:BC)=0,"",SUMIF(Planes!BA:BA,'Control de pagos'!A775,Planes!BC:BC)),"")</f>
        <v>391.67399999999992</v>
      </c>
      <c r="N775" s="62">
        <f t="shared" si="38"/>
        <v>6385.29</v>
      </c>
    </row>
    <row r="776" spans="1:14" ht="15.75" thickBot="1">
      <c r="A776" s="11" t="str">
        <f t="shared" si="37"/>
        <v>N705432 29</v>
      </c>
      <c r="B776" s="3" t="s">
        <v>136</v>
      </c>
      <c r="C776" s="226"/>
      <c r="D776" s="268"/>
      <c r="E776" s="104">
        <v>4086.59</v>
      </c>
      <c r="F776" s="106">
        <v>105.42</v>
      </c>
      <c r="G776" s="104">
        <v>10577.3</v>
      </c>
      <c r="H776" s="105">
        <v>45042</v>
      </c>
      <c r="J776" s="30" t="str">
        <f t="shared" si="36"/>
        <v>-</v>
      </c>
      <c r="L776" s="11" t="str">
        <f>IF(I776&lt;&gt;"",IF(SUMIF(Planes!BA:BA,'Control de pagos'!A776,Planes!BC:BC)=0,"",SUMIF(Planes!BA:BA,'Control de pagos'!A776,Planes!BC:BC)),"")</f>
        <v/>
      </c>
      <c r="N776" s="62">
        <f t="shared" si="38"/>
        <v>6385.29</v>
      </c>
    </row>
    <row r="777" spans="1:14" ht="15.75" thickBot="1">
      <c r="A777" s="11" t="str">
        <f t="shared" si="37"/>
        <v>N705432 30</v>
      </c>
      <c r="B777" s="3" t="s">
        <v>136</v>
      </c>
      <c r="C777" s="224">
        <v>30</v>
      </c>
      <c r="D777" s="267">
        <v>6385.29</v>
      </c>
      <c r="E777" s="104">
        <v>4214.29</v>
      </c>
      <c r="F777" s="106" t="s">
        <v>30</v>
      </c>
      <c r="G777" s="104">
        <v>10599.58</v>
      </c>
      <c r="H777" s="105">
        <v>45062</v>
      </c>
      <c r="I777" s="41">
        <v>45062</v>
      </c>
      <c r="J777" s="30">
        <f t="shared" si="36"/>
        <v>45047</v>
      </c>
      <c r="L777" s="11">
        <f>IF(I777&lt;&gt;"",IF(SUMIF(Planes!BA:BA,'Control de pagos'!A777,Planes!BC:BC)=0,"",SUMIF(Planes!BA:BA,'Control de pagos'!A777,Planes!BC:BC)),"")</f>
        <v>391.67399999999992</v>
      </c>
      <c r="N777" s="62">
        <f t="shared" si="38"/>
        <v>6385.29</v>
      </c>
    </row>
    <row r="778" spans="1:14" ht="15.75" thickBot="1">
      <c r="A778" s="11" t="str">
        <f t="shared" si="37"/>
        <v>N705432 30</v>
      </c>
      <c r="B778" s="3" t="s">
        <v>136</v>
      </c>
      <c r="C778" s="226"/>
      <c r="D778" s="268"/>
      <c r="E778" s="104">
        <v>4214.29</v>
      </c>
      <c r="F778" s="106">
        <v>106.7</v>
      </c>
      <c r="G778" s="104">
        <v>10706.28</v>
      </c>
      <c r="H778" s="105">
        <v>45072</v>
      </c>
      <c r="J778" s="30" t="str">
        <f t="shared" si="36"/>
        <v>-</v>
      </c>
      <c r="L778" s="11" t="str">
        <f>IF(I778&lt;&gt;"",IF(SUMIF(Planes!BA:BA,'Control de pagos'!A778,Planes!BC:BC)=0,"",SUMIF(Planes!BA:BA,'Control de pagos'!A778,Planes!BC:BC)),"")</f>
        <v/>
      </c>
      <c r="N778" s="62">
        <f t="shared" si="38"/>
        <v>6385.29</v>
      </c>
    </row>
    <row r="779" spans="1:14" ht="15.75" thickBot="1">
      <c r="A779" s="11" t="str">
        <f t="shared" si="37"/>
        <v>N705432 31</v>
      </c>
      <c r="B779" s="3" t="s">
        <v>136</v>
      </c>
      <c r="C779" s="224">
        <v>31</v>
      </c>
      <c r="D779" s="267">
        <v>6385.29</v>
      </c>
      <c r="E779" s="104">
        <v>4342</v>
      </c>
      <c r="F779" s="106" t="s">
        <v>30</v>
      </c>
      <c r="G779" s="104">
        <v>10727.29</v>
      </c>
      <c r="H779" s="105">
        <v>45093</v>
      </c>
      <c r="I779" s="41">
        <v>45093</v>
      </c>
      <c r="J779" s="30">
        <f t="shared" si="36"/>
        <v>45078</v>
      </c>
      <c r="L779" s="11">
        <f>IF(I779&lt;&gt;"",IF(SUMIF(Planes!BA:BA,'Control de pagos'!A779,Planes!BC:BC)=0,"",SUMIF(Planes!BA:BA,'Control de pagos'!A779,Planes!BC:BC)),"")</f>
        <v>391.67399999999992</v>
      </c>
      <c r="N779" s="62">
        <f t="shared" si="38"/>
        <v>6385.29</v>
      </c>
    </row>
    <row r="780" spans="1:14" ht="15.75" thickBot="1">
      <c r="A780" s="11" t="str">
        <f t="shared" si="37"/>
        <v>N705432 31</v>
      </c>
      <c r="B780" s="3" t="s">
        <v>136</v>
      </c>
      <c r="C780" s="226"/>
      <c r="D780" s="268"/>
      <c r="E780" s="104">
        <v>4342</v>
      </c>
      <c r="F780" s="106">
        <v>107.99</v>
      </c>
      <c r="G780" s="104">
        <v>10835.28</v>
      </c>
      <c r="H780" s="105">
        <v>45103</v>
      </c>
      <c r="J780" s="30" t="str">
        <f t="shared" si="36"/>
        <v>-</v>
      </c>
      <c r="L780" s="11" t="str">
        <f>IF(I780&lt;&gt;"",IF(SUMIF(Planes!BA:BA,'Control de pagos'!A780,Planes!BC:BC)=0,"",SUMIF(Planes!BA:BA,'Control de pagos'!A780,Planes!BC:BC)),"")</f>
        <v/>
      </c>
      <c r="N780" s="62">
        <f t="shared" si="38"/>
        <v>6385.29</v>
      </c>
    </row>
    <row r="781" spans="1:14" ht="15.75" thickBot="1">
      <c r="A781" s="11" t="str">
        <f t="shared" si="37"/>
        <v>N705432 32</v>
      </c>
      <c r="B781" s="3" t="s">
        <v>136</v>
      </c>
      <c r="C781" s="224">
        <v>32</v>
      </c>
      <c r="D781" s="267">
        <v>6385.29</v>
      </c>
      <c r="E781" s="104">
        <v>4469.7</v>
      </c>
      <c r="F781" s="106" t="s">
        <v>30</v>
      </c>
      <c r="G781" s="104">
        <v>10854.99</v>
      </c>
      <c r="H781" s="105">
        <v>45123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2">
        <f t="shared" si="38"/>
        <v>6385.29</v>
      </c>
    </row>
    <row r="782" spans="1:14" ht="15.75" thickBot="1">
      <c r="A782" s="11" t="str">
        <f t="shared" si="37"/>
        <v>N705432 32</v>
      </c>
      <c r="B782" s="3" t="s">
        <v>136</v>
      </c>
      <c r="C782" s="226"/>
      <c r="D782" s="268"/>
      <c r="E782" s="104">
        <v>4469.7</v>
      </c>
      <c r="F782" s="106">
        <v>109.27</v>
      </c>
      <c r="G782" s="104">
        <v>10964.26</v>
      </c>
      <c r="H782" s="105">
        <v>45133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2">
        <f t="shared" si="38"/>
        <v>6385.29</v>
      </c>
    </row>
    <row r="783" spans="1:14" ht="15.75" thickBot="1">
      <c r="A783" s="11" t="str">
        <f t="shared" si="37"/>
        <v>N705432 33</v>
      </c>
      <c r="B783" s="3" t="s">
        <v>136</v>
      </c>
      <c r="C783" s="224">
        <v>33</v>
      </c>
      <c r="D783" s="267">
        <v>6385.29</v>
      </c>
      <c r="E783" s="104">
        <v>4597.41</v>
      </c>
      <c r="F783" s="106" t="s">
        <v>30</v>
      </c>
      <c r="G783" s="104">
        <v>10982.7</v>
      </c>
      <c r="H783" s="105">
        <v>45154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2">
        <f t="shared" si="38"/>
        <v>6385.29</v>
      </c>
    </row>
    <row r="784" spans="1:14" ht="15.75" thickBot="1">
      <c r="A784" s="11" t="str">
        <f t="shared" si="37"/>
        <v>N705432 33</v>
      </c>
      <c r="B784" s="3" t="s">
        <v>136</v>
      </c>
      <c r="C784" s="226"/>
      <c r="D784" s="268"/>
      <c r="E784" s="104">
        <v>4597.41</v>
      </c>
      <c r="F784" s="106">
        <v>110.56</v>
      </c>
      <c r="G784" s="104">
        <v>11093.26</v>
      </c>
      <c r="H784" s="105">
        <v>45164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2">
        <f t="shared" si="38"/>
        <v>6385.29</v>
      </c>
    </row>
    <row r="785" spans="1:14" ht="15.75" thickBot="1">
      <c r="A785" s="11" t="str">
        <f t="shared" si="37"/>
        <v>N705432 34</v>
      </c>
      <c r="B785" s="3" t="s">
        <v>136</v>
      </c>
      <c r="C785" s="224">
        <v>34</v>
      </c>
      <c r="D785" s="267">
        <v>6385.29</v>
      </c>
      <c r="E785" s="104">
        <v>4725.1099999999997</v>
      </c>
      <c r="F785" s="106" t="s">
        <v>30</v>
      </c>
      <c r="G785" s="104">
        <v>11110.4</v>
      </c>
      <c r="H785" s="105">
        <v>45185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2">
        <f t="shared" si="38"/>
        <v>6385.29</v>
      </c>
    </row>
    <row r="786" spans="1:14" ht="15.75" thickBot="1">
      <c r="A786" s="11" t="str">
        <f t="shared" si="37"/>
        <v>N705432 34</v>
      </c>
      <c r="B786" s="3" t="s">
        <v>136</v>
      </c>
      <c r="C786" s="226"/>
      <c r="D786" s="268"/>
      <c r="E786" s="104">
        <v>4725.1099999999997</v>
      </c>
      <c r="F786" s="106">
        <v>111.84</v>
      </c>
      <c r="G786" s="104">
        <v>11222.24</v>
      </c>
      <c r="H786" s="105">
        <v>45195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2">
        <f t="shared" si="38"/>
        <v>6385.29</v>
      </c>
    </row>
    <row r="787" spans="1:14" ht="15.75" thickBot="1">
      <c r="A787" s="11" t="str">
        <f t="shared" si="37"/>
        <v>N705432 35</v>
      </c>
      <c r="B787" s="3" t="s">
        <v>136</v>
      </c>
      <c r="C787" s="224">
        <v>35</v>
      </c>
      <c r="D787" s="267">
        <v>6385.29</v>
      </c>
      <c r="E787" s="104">
        <v>4852.82</v>
      </c>
      <c r="F787" s="106" t="s">
        <v>30</v>
      </c>
      <c r="G787" s="104">
        <v>11238.11</v>
      </c>
      <c r="H787" s="105">
        <v>45215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2">
        <f t="shared" si="38"/>
        <v>6385.29</v>
      </c>
    </row>
    <row r="788" spans="1:14" ht="15.75" thickBot="1">
      <c r="A788" s="11" t="str">
        <f t="shared" si="37"/>
        <v>N705432 35</v>
      </c>
      <c r="B788" s="3" t="s">
        <v>136</v>
      </c>
      <c r="C788" s="226"/>
      <c r="D788" s="268"/>
      <c r="E788" s="104">
        <v>4852.82</v>
      </c>
      <c r="F788" s="106">
        <v>113.13</v>
      </c>
      <c r="G788" s="104">
        <v>11351.24</v>
      </c>
      <c r="H788" s="105">
        <v>45225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2">
        <f t="shared" si="38"/>
        <v>6385.29</v>
      </c>
    </row>
    <row r="789" spans="1:14" ht="15.75" thickBot="1">
      <c r="A789" s="11" t="str">
        <f t="shared" si="37"/>
        <v>N705432 36</v>
      </c>
      <c r="B789" s="3" t="s">
        <v>136</v>
      </c>
      <c r="C789" s="224">
        <v>36</v>
      </c>
      <c r="D789" s="267">
        <v>6385.29</v>
      </c>
      <c r="E789" s="104">
        <v>4980.53</v>
      </c>
      <c r="F789" s="106" t="s">
        <v>30</v>
      </c>
      <c r="G789" s="104">
        <v>11365.82</v>
      </c>
      <c r="H789" s="105">
        <v>45246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2">
        <f t="shared" si="38"/>
        <v>6385.29</v>
      </c>
    </row>
    <row r="790" spans="1:14" ht="15.75" thickBot="1">
      <c r="A790" s="11" t="str">
        <f t="shared" si="37"/>
        <v>N705432 36</v>
      </c>
      <c r="B790" s="3" t="s">
        <v>136</v>
      </c>
      <c r="C790" s="226"/>
      <c r="D790" s="268"/>
      <c r="E790" s="104">
        <v>4980.53</v>
      </c>
      <c r="F790" s="106">
        <v>114.42</v>
      </c>
      <c r="G790" s="104">
        <v>11480.24</v>
      </c>
      <c r="H790" s="105">
        <v>45256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2">
        <f t="shared" si="38"/>
        <v>6385.29</v>
      </c>
    </row>
    <row r="791" spans="1:14" ht="15.75" thickBot="1">
      <c r="A791" s="11" t="str">
        <f t="shared" si="37"/>
        <v>N705432 37</v>
      </c>
      <c r="B791" s="3" t="s">
        <v>136</v>
      </c>
      <c r="C791" s="224">
        <v>37</v>
      </c>
      <c r="D791" s="267">
        <v>6385.29</v>
      </c>
      <c r="E791" s="104">
        <v>5108.2299999999996</v>
      </c>
      <c r="F791" s="106" t="s">
        <v>30</v>
      </c>
      <c r="G791" s="104">
        <v>11493.52</v>
      </c>
      <c r="H791" s="105">
        <v>45276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2">
        <f t="shared" si="38"/>
        <v>6385.29</v>
      </c>
    </row>
    <row r="792" spans="1:14" ht="15.75" thickBot="1">
      <c r="A792" s="11" t="str">
        <f t="shared" si="37"/>
        <v>N705432 37</v>
      </c>
      <c r="B792" s="3" t="s">
        <v>136</v>
      </c>
      <c r="C792" s="226"/>
      <c r="D792" s="268"/>
      <c r="E792" s="104">
        <v>5108.2299999999996</v>
      </c>
      <c r="F792" s="106">
        <v>115.7</v>
      </c>
      <c r="G792" s="104">
        <v>11609.22</v>
      </c>
      <c r="H792" s="105">
        <v>45286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2">
        <f t="shared" si="38"/>
        <v>6385.29</v>
      </c>
    </row>
    <row r="793" spans="1:14" ht="15.75" thickBot="1">
      <c r="A793" s="11" t="str">
        <f t="shared" si="37"/>
        <v>N705432 38</v>
      </c>
      <c r="B793" s="3" t="s">
        <v>136</v>
      </c>
      <c r="C793" s="224">
        <v>38</v>
      </c>
      <c r="D793" s="267">
        <v>6385.29</v>
      </c>
      <c r="E793" s="104">
        <v>5235.9399999999996</v>
      </c>
      <c r="F793" s="106" t="s">
        <v>30</v>
      </c>
      <c r="G793" s="104">
        <v>11621.23</v>
      </c>
      <c r="H793" s="105">
        <v>45307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2">
        <f t="shared" si="38"/>
        <v>6385.29</v>
      </c>
    </row>
    <row r="794" spans="1:14" ht="15.75" thickBot="1">
      <c r="A794" s="11" t="str">
        <f t="shared" si="37"/>
        <v>N705432 38</v>
      </c>
      <c r="B794" s="3" t="s">
        <v>136</v>
      </c>
      <c r="C794" s="226"/>
      <c r="D794" s="268"/>
      <c r="E794" s="104">
        <v>5235.9399999999996</v>
      </c>
      <c r="F794" s="106">
        <v>116.99</v>
      </c>
      <c r="G794" s="104">
        <v>11738.22</v>
      </c>
      <c r="H794" s="105">
        <v>45317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2">
        <f t="shared" si="38"/>
        <v>6385.29</v>
      </c>
    </row>
    <row r="795" spans="1:14" ht="15.75" thickBot="1">
      <c r="A795" s="11" t="str">
        <f t="shared" si="37"/>
        <v>N705432 39</v>
      </c>
      <c r="B795" s="3" t="s">
        <v>136</v>
      </c>
      <c r="C795" s="224">
        <v>39</v>
      </c>
      <c r="D795" s="267">
        <v>6385.29</v>
      </c>
      <c r="E795" s="104">
        <v>5363.64</v>
      </c>
      <c r="F795" s="106" t="s">
        <v>30</v>
      </c>
      <c r="G795" s="104">
        <v>11748.93</v>
      </c>
      <c r="H795" s="105">
        <v>45338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2">
        <f t="shared" si="38"/>
        <v>6385.29</v>
      </c>
    </row>
    <row r="796" spans="1:14" ht="15.75" thickBot="1">
      <c r="A796" s="11" t="str">
        <f t="shared" si="37"/>
        <v>N705432 39</v>
      </c>
      <c r="B796" s="3" t="s">
        <v>136</v>
      </c>
      <c r="C796" s="226"/>
      <c r="D796" s="268"/>
      <c r="E796" s="104">
        <v>5363.64</v>
      </c>
      <c r="F796" s="106">
        <v>118.27</v>
      </c>
      <c r="G796" s="104">
        <v>11867.2</v>
      </c>
      <c r="H796" s="105">
        <v>45348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2">
        <f t="shared" si="38"/>
        <v>6385.29</v>
      </c>
    </row>
    <row r="797" spans="1:14" ht="15.75" thickBot="1">
      <c r="A797" s="11" t="str">
        <f t="shared" si="37"/>
        <v>N705432 40</v>
      </c>
      <c r="B797" s="3" t="s">
        <v>136</v>
      </c>
      <c r="C797" s="224">
        <v>40</v>
      </c>
      <c r="D797" s="267">
        <v>6385.29</v>
      </c>
      <c r="E797" s="104">
        <v>5491.35</v>
      </c>
      <c r="F797" s="106" t="s">
        <v>30</v>
      </c>
      <c r="G797" s="104">
        <v>11876.64</v>
      </c>
      <c r="H797" s="105">
        <v>45367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2">
        <f t="shared" si="38"/>
        <v>6385.29</v>
      </c>
    </row>
    <row r="798" spans="1:14" ht="15.75" thickBot="1">
      <c r="A798" s="11" t="str">
        <f t="shared" si="37"/>
        <v>N705432 40</v>
      </c>
      <c r="B798" s="3" t="s">
        <v>136</v>
      </c>
      <c r="C798" s="226"/>
      <c r="D798" s="268"/>
      <c r="E798" s="104">
        <v>5491.35</v>
      </c>
      <c r="F798" s="106">
        <v>119.56</v>
      </c>
      <c r="G798" s="104">
        <v>11996.2</v>
      </c>
      <c r="H798" s="105">
        <v>45377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2">
        <f t="shared" si="38"/>
        <v>6385.29</v>
      </c>
    </row>
    <row r="799" spans="1:14" ht="15.75" thickBot="1">
      <c r="A799" s="11" t="str">
        <f t="shared" si="37"/>
        <v>N705432 41</v>
      </c>
      <c r="B799" s="3" t="s">
        <v>136</v>
      </c>
      <c r="C799" s="224">
        <v>41</v>
      </c>
      <c r="D799" s="267">
        <v>6385.29</v>
      </c>
      <c r="E799" s="104">
        <v>5619.06</v>
      </c>
      <c r="F799" s="106" t="s">
        <v>30</v>
      </c>
      <c r="G799" s="104">
        <v>12004.35</v>
      </c>
      <c r="H799" s="105">
        <v>45398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2">
        <f t="shared" si="38"/>
        <v>6385.29</v>
      </c>
    </row>
    <row r="800" spans="1:14" ht="15.75" thickBot="1">
      <c r="A800" s="11" t="str">
        <f t="shared" si="37"/>
        <v>N705432 41</v>
      </c>
      <c r="B800" s="3" t="s">
        <v>136</v>
      </c>
      <c r="C800" s="226"/>
      <c r="D800" s="268"/>
      <c r="E800" s="104">
        <v>5619.06</v>
      </c>
      <c r="F800" s="106">
        <v>120.84</v>
      </c>
      <c r="G800" s="104">
        <v>12125.19</v>
      </c>
      <c r="H800" s="105">
        <v>45408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2">
        <f t="shared" si="38"/>
        <v>6385.29</v>
      </c>
    </row>
    <row r="801" spans="1:14" ht="15.75" thickBot="1">
      <c r="A801" s="11" t="str">
        <f t="shared" si="37"/>
        <v>N705432 42</v>
      </c>
      <c r="B801" s="3" t="s">
        <v>136</v>
      </c>
      <c r="C801" s="224">
        <v>42</v>
      </c>
      <c r="D801" s="267">
        <v>6385.29</v>
      </c>
      <c r="E801" s="104">
        <v>5746.76</v>
      </c>
      <c r="F801" s="106" t="s">
        <v>30</v>
      </c>
      <c r="G801" s="104">
        <v>12132.05</v>
      </c>
      <c r="H801" s="105">
        <v>45428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2">
        <f t="shared" si="38"/>
        <v>6385.29</v>
      </c>
    </row>
    <row r="802" spans="1:14" ht="15.75" thickBot="1">
      <c r="A802" s="11" t="str">
        <f t="shared" si="37"/>
        <v>N705432 42</v>
      </c>
      <c r="B802" s="3" t="s">
        <v>136</v>
      </c>
      <c r="C802" s="226"/>
      <c r="D802" s="268"/>
      <c r="E802" s="104">
        <v>5746.76</v>
      </c>
      <c r="F802" s="106">
        <v>122.13</v>
      </c>
      <c r="G802" s="104">
        <v>12254.18</v>
      </c>
      <c r="H802" s="105">
        <v>45438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2">
        <f t="shared" si="38"/>
        <v>6385.29</v>
      </c>
    </row>
    <row r="803" spans="1:14" ht="15.75" thickBot="1">
      <c r="A803" s="11" t="str">
        <f t="shared" si="37"/>
        <v>N705432 43</v>
      </c>
      <c r="B803" s="3" t="s">
        <v>136</v>
      </c>
      <c r="C803" s="224">
        <v>43</v>
      </c>
      <c r="D803" s="267">
        <v>6385.29</v>
      </c>
      <c r="E803" s="104">
        <v>5874.47</v>
      </c>
      <c r="F803" s="106" t="s">
        <v>30</v>
      </c>
      <c r="G803" s="104">
        <v>12259.76</v>
      </c>
      <c r="H803" s="105">
        <v>45459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2">
        <f t="shared" si="38"/>
        <v>6385.29</v>
      </c>
    </row>
    <row r="804" spans="1:14" ht="15.75" thickBot="1">
      <c r="A804" s="11" t="str">
        <f t="shared" si="37"/>
        <v>N705432 43</v>
      </c>
      <c r="B804" s="3" t="s">
        <v>136</v>
      </c>
      <c r="C804" s="226"/>
      <c r="D804" s="268"/>
      <c r="E804" s="104">
        <v>5874.47</v>
      </c>
      <c r="F804" s="106">
        <v>123.41</v>
      </c>
      <c r="G804" s="104">
        <v>12383.17</v>
      </c>
      <c r="H804" s="105">
        <v>45469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2">
        <f t="shared" si="38"/>
        <v>6385.29</v>
      </c>
    </row>
    <row r="805" spans="1:14" ht="15.75" thickBot="1">
      <c r="A805" s="11" t="str">
        <f t="shared" si="37"/>
        <v>N705432 44</v>
      </c>
      <c r="B805" s="3" t="s">
        <v>136</v>
      </c>
      <c r="C805" s="224">
        <v>44</v>
      </c>
      <c r="D805" s="267">
        <v>6385.29</v>
      </c>
      <c r="E805" s="104">
        <v>6002.17</v>
      </c>
      <c r="F805" s="106" t="s">
        <v>30</v>
      </c>
      <c r="G805" s="104">
        <v>12387.46</v>
      </c>
      <c r="H805" s="105">
        <v>45489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2">
        <f t="shared" si="38"/>
        <v>6385.29</v>
      </c>
    </row>
    <row r="806" spans="1:14" ht="15.75" thickBot="1">
      <c r="A806" s="11" t="str">
        <f t="shared" si="37"/>
        <v>N705432 44</v>
      </c>
      <c r="B806" s="3" t="s">
        <v>136</v>
      </c>
      <c r="C806" s="226"/>
      <c r="D806" s="268"/>
      <c r="E806" s="104">
        <v>6002.17</v>
      </c>
      <c r="F806" s="106">
        <v>124.7</v>
      </c>
      <c r="G806" s="104">
        <v>12512.16</v>
      </c>
      <c r="H806" s="105">
        <v>45499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2">
        <f t="shared" si="38"/>
        <v>6385.29</v>
      </c>
    </row>
    <row r="807" spans="1:14" ht="15.75" thickBot="1">
      <c r="A807" s="11" t="str">
        <f t="shared" si="37"/>
        <v>N705432 45</v>
      </c>
      <c r="B807" s="3" t="s">
        <v>136</v>
      </c>
      <c r="C807" s="224">
        <v>45</v>
      </c>
      <c r="D807" s="267">
        <v>6385.29</v>
      </c>
      <c r="E807" s="104">
        <v>6129.88</v>
      </c>
      <c r="F807" s="106" t="s">
        <v>30</v>
      </c>
      <c r="G807" s="104">
        <v>12515.17</v>
      </c>
      <c r="H807" s="105">
        <v>45520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2">
        <f t="shared" si="38"/>
        <v>6385.29</v>
      </c>
    </row>
    <row r="808" spans="1:14" ht="15.75" thickBot="1">
      <c r="A808" s="11" t="str">
        <f t="shared" si="37"/>
        <v>N705432 45</v>
      </c>
      <c r="B808" s="3" t="s">
        <v>136</v>
      </c>
      <c r="C808" s="226"/>
      <c r="D808" s="268"/>
      <c r="E808" s="104">
        <v>6129.88</v>
      </c>
      <c r="F808" s="106">
        <v>125.99</v>
      </c>
      <c r="G808" s="104">
        <v>12641.16</v>
      </c>
      <c r="H808" s="105">
        <v>45530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2">
        <f t="shared" si="38"/>
        <v>6385.29</v>
      </c>
    </row>
    <row r="809" spans="1:14" ht="15.75" thickBot="1">
      <c r="A809" s="11" t="str">
        <f t="shared" si="37"/>
        <v>N705432 46</v>
      </c>
      <c r="B809" s="3" t="s">
        <v>136</v>
      </c>
      <c r="C809" s="224">
        <v>46</v>
      </c>
      <c r="D809" s="267">
        <v>6385.29</v>
      </c>
      <c r="E809" s="104">
        <v>6257.58</v>
      </c>
      <c r="F809" s="106" t="s">
        <v>30</v>
      </c>
      <c r="G809" s="104">
        <v>12642.87</v>
      </c>
      <c r="H809" s="105">
        <v>45551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2">
        <f t="shared" si="38"/>
        <v>6385.29</v>
      </c>
    </row>
    <row r="810" spans="1:14" ht="15.75" thickBot="1">
      <c r="A810" s="11" t="str">
        <f t="shared" ref="A810:A873" si="40">B810&amp;" "&amp;IF(C810="",C809,C810)</f>
        <v>N705432 46</v>
      </c>
      <c r="B810" s="3" t="s">
        <v>136</v>
      </c>
      <c r="C810" s="226"/>
      <c r="D810" s="268"/>
      <c r="E810" s="104">
        <v>6257.58</v>
      </c>
      <c r="F810" s="106">
        <v>127.27</v>
      </c>
      <c r="G810" s="104">
        <v>12770.14</v>
      </c>
      <c r="H810" s="105">
        <v>45561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2">
        <f t="shared" si="38"/>
        <v>6385.29</v>
      </c>
    </row>
    <row r="811" spans="1:14" ht="15.75" thickBot="1">
      <c r="A811" s="11" t="str">
        <f t="shared" si="40"/>
        <v>N705432 47</v>
      </c>
      <c r="B811" s="3" t="s">
        <v>136</v>
      </c>
      <c r="C811" s="224">
        <v>47</v>
      </c>
      <c r="D811" s="267">
        <v>6385.29</v>
      </c>
      <c r="E811" s="104">
        <v>6385.29</v>
      </c>
      <c r="F811" s="106" t="s">
        <v>30</v>
      </c>
      <c r="G811" s="104">
        <v>12770.58</v>
      </c>
      <c r="H811" s="105">
        <v>45581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2">
        <f t="shared" si="38"/>
        <v>6385.29</v>
      </c>
    </row>
    <row r="812" spans="1:14" ht="15.75" thickBot="1">
      <c r="A812" s="11" t="str">
        <f t="shared" si="40"/>
        <v>N705432 47</v>
      </c>
      <c r="B812" s="3" t="s">
        <v>136</v>
      </c>
      <c r="C812" s="226"/>
      <c r="D812" s="268"/>
      <c r="E812" s="104">
        <v>6385.29</v>
      </c>
      <c r="F812" s="106">
        <v>128.56</v>
      </c>
      <c r="G812" s="104">
        <v>12899.14</v>
      </c>
      <c r="H812" s="105">
        <v>45591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2">
        <f t="shared" si="38"/>
        <v>6385.29</v>
      </c>
    </row>
    <row r="813" spans="1:14" ht="15.75" thickBot="1">
      <c r="A813" s="11" t="str">
        <f t="shared" si="40"/>
        <v>N705432 48</v>
      </c>
      <c r="B813" s="3" t="s">
        <v>136</v>
      </c>
      <c r="C813" s="224">
        <v>48</v>
      </c>
      <c r="D813" s="267">
        <v>6385.29</v>
      </c>
      <c r="E813" s="104">
        <v>6513</v>
      </c>
      <c r="F813" s="106" t="s">
        <v>30</v>
      </c>
      <c r="G813" s="104">
        <v>12898.29</v>
      </c>
      <c r="H813" s="105">
        <v>45612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2">
        <f t="shared" si="38"/>
        <v>6385.29</v>
      </c>
    </row>
    <row r="814" spans="1:14" ht="15.75" thickBot="1">
      <c r="A814" s="11" t="str">
        <f t="shared" si="40"/>
        <v>N705432 48</v>
      </c>
      <c r="B814" s="3" t="s">
        <v>136</v>
      </c>
      <c r="C814" s="226"/>
      <c r="D814" s="268"/>
      <c r="E814" s="104">
        <v>6513</v>
      </c>
      <c r="F814" s="106">
        <v>129.84</v>
      </c>
      <c r="G814" s="104">
        <v>13028.13</v>
      </c>
      <c r="H814" s="105">
        <v>45622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2">
        <f t="shared" si="38"/>
        <v>6385.29</v>
      </c>
    </row>
    <row r="815" spans="1:14" ht="15.75" thickBot="1">
      <c r="A815" s="11" t="str">
        <f t="shared" si="40"/>
        <v>N705432 49</v>
      </c>
      <c r="B815" s="3" t="s">
        <v>136</v>
      </c>
      <c r="C815" s="224">
        <v>49</v>
      </c>
      <c r="D815" s="267">
        <v>6385.29</v>
      </c>
      <c r="E815" s="104">
        <v>6640.7</v>
      </c>
      <c r="F815" s="106" t="s">
        <v>30</v>
      </c>
      <c r="G815" s="104">
        <v>13025.99</v>
      </c>
      <c r="H815" s="105">
        <v>45642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2">
        <f t="shared" si="38"/>
        <v>6385.29</v>
      </c>
    </row>
    <row r="816" spans="1:14" ht="15.75" thickBot="1">
      <c r="A816" s="11" t="str">
        <f t="shared" si="40"/>
        <v>N705432 49</v>
      </c>
      <c r="B816" s="3" t="s">
        <v>136</v>
      </c>
      <c r="C816" s="226"/>
      <c r="D816" s="268"/>
      <c r="E816" s="104">
        <v>6640.7</v>
      </c>
      <c r="F816" s="106">
        <v>131.13</v>
      </c>
      <c r="G816" s="104">
        <v>13157.12</v>
      </c>
      <c r="H816" s="105">
        <v>45652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2">
        <f t="shared" si="38"/>
        <v>6385.29</v>
      </c>
    </row>
    <row r="817" spans="1:14" ht="15.75" thickBot="1">
      <c r="A817" s="11" t="str">
        <f t="shared" si="40"/>
        <v>N705432 50</v>
      </c>
      <c r="B817" s="3" t="s">
        <v>136</v>
      </c>
      <c r="C817" s="224">
        <v>50</v>
      </c>
      <c r="D817" s="267">
        <v>6385.29</v>
      </c>
      <c r="E817" s="104">
        <v>6768.41</v>
      </c>
      <c r="F817" s="106" t="s">
        <v>30</v>
      </c>
      <c r="G817" s="104">
        <v>13153.7</v>
      </c>
      <c r="H817" s="105">
        <v>45673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2">
        <f t="shared" si="38"/>
        <v>6385.29</v>
      </c>
    </row>
    <row r="818" spans="1:14" ht="15.75" thickBot="1">
      <c r="A818" s="11" t="str">
        <f t="shared" si="40"/>
        <v>N705432 50</v>
      </c>
      <c r="B818" s="3" t="s">
        <v>136</v>
      </c>
      <c r="C818" s="226"/>
      <c r="D818" s="268"/>
      <c r="E818" s="104">
        <v>6768.41</v>
      </c>
      <c r="F818" s="106">
        <v>132.41</v>
      </c>
      <c r="G818" s="104">
        <v>13286.11</v>
      </c>
      <c r="H818" s="105">
        <v>45683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2">
        <f t="shared" si="38"/>
        <v>6385.29</v>
      </c>
    </row>
    <row r="819" spans="1:14" ht="15.75" thickBot="1">
      <c r="A819" s="11" t="str">
        <f t="shared" si="40"/>
        <v>N705432 51</v>
      </c>
      <c r="B819" s="3" t="s">
        <v>136</v>
      </c>
      <c r="C819" s="224">
        <v>51</v>
      </c>
      <c r="D819" s="267">
        <v>6385.29</v>
      </c>
      <c r="E819" s="104">
        <v>6896.11</v>
      </c>
      <c r="F819" s="106" t="s">
        <v>30</v>
      </c>
      <c r="G819" s="104">
        <v>13281.4</v>
      </c>
      <c r="H819" s="105">
        <v>45704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2">
        <f t="shared" si="38"/>
        <v>6385.29</v>
      </c>
    </row>
    <row r="820" spans="1:14" ht="15.75" thickBot="1">
      <c r="A820" s="11" t="str">
        <f t="shared" si="40"/>
        <v>N705432 51</v>
      </c>
      <c r="B820" s="3" t="s">
        <v>136</v>
      </c>
      <c r="C820" s="226"/>
      <c r="D820" s="268"/>
      <c r="E820" s="104">
        <v>6896.11</v>
      </c>
      <c r="F820" s="106">
        <v>133.69999999999999</v>
      </c>
      <c r="G820" s="104">
        <v>13415.1</v>
      </c>
      <c r="H820" s="105">
        <v>45714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2">
        <f t="shared" si="38"/>
        <v>6385.29</v>
      </c>
    </row>
    <row r="821" spans="1:14" ht="15.75" thickBot="1">
      <c r="A821" s="11" t="str">
        <f t="shared" si="40"/>
        <v>N705432 52</v>
      </c>
      <c r="B821" s="3" t="s">
        <v>136</v>
      </c>
      <c r="C821" s="224">
        <v>52</v>
      </c>
      <c r="D821" s="267">
        <v>6385.29</v>
      </c>
      <c r="E821" s="104">
        <v>7023.82</v>
      </c>
      <c r="F821" s="106" t="s">
        <v>30</v>
      </c>
      <c r="G821" s="104">
        <v>13409.11</v>
      </c>
      <c r="H821" s="105">
        <v>45732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2">
        <f t="shared" si="38"/>
        <v>6385.29</v>
      </c>
    </row>
    <row r="822" spans="1:14" ht="15.75" thickBot="1">
      <c r="A822" s="11" t="str">
        <f t="shared" si="40"/>
        <v>N705432 52</v>
      </c>
      <c r="B822" s="3" t="s">
        <v>136</v>
      </c>
      <c r="C822" s="226"/>
      <c r="D822" s="268"/>
      <c r="E822" s="104">
        <v>7023.82</v>
      </c>
      <c r="F822" s="106">
        <v>134.99</v>
      </c>
      <c r="G822" s="104">
        <v>13544.1</v>
      </c>
      <c r="H822" s="105">
        <v>45742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2">
        <f t="shared" si="38"/>
        <v>6385.29</v>
      </c>
    </row>
    <row r="823" spans="1:14" ht="15.75" thickBot="1">
      <c r="A823" s="11" t="str">
        <f t="shared" si="40"/>
        <v>N705432 53</v>
      </c>
      <c r="B823" s="3" t="s">
        <v>136</v>
      </c>
      <c r="C823" s="224">
        <v>53</v>
      </c>
      <c r="D823" s="267">
        <v>6385.29</v>
      </c>
      <c r="E823" s="104">
        <v>7151.52</v>
      </c>
      <c r="F823" s="106" t="s">
        <v>30</v>
      </c>
      <c r="G823" s="104">
        <v>13536.81</v>
      </c>
      <c r="H823" s="105">
        <v>45763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2">
        <f t="shared" si="38"/>
        <v>6385.29</v>
      </c>
    </row>
    <row r="824" spans="1:14" ht="15.75" thickBot="1">
      <c r="A824" s="11" t="str">
        <f t="shared" si="40"/>
        <v>N705432 53</v>
      </c>
      <c r="B824" s="3" t="s">
        <v>136</v>
      </c>
      <c r="C824" s="226"/>
      <c r="D824" s="268"/>
      <c r="E824" s="104">
        <v>7151.52</v>
      </c>
      <c r="F824" s="106">
        <v>136.27000000000001</v>
      </c>
      <c r="G824" s="104">
        <v>13673.08</v>
      </c>
      <c r="H824" s="105">
        <v>45773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2">
        <f t="shared" si="38"/>
        <v>6385.29</v>
      </c>
    </row>
    <row r="825" spans="1:14" ht="15.75" thickBot="1">
      <c r="A825" s="11" t="str">
        <f t="shared" si="40"/>
        <v>N705432 54</v>
      </c>
      <c r="B825" s="3" t="s">
        <v>136</v>
      </c>
      <c r="C825" s="224">
        <v>54</v>
      </c>
      <c r="D825" s="267">
        <v>6385.29</v>
      </c>
      <c r="E825" s="104">
        <v>7279.23</v>
      </c>
      <c r="F825" s="106" t="s">
        <v>30</v>
      </c>
      <c r="G825" s="104">
        <v>13664.52</v>
      </c>
      <c r="H825" s="105">
        <v>45793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2">
        <f t="shared" si="38"/>
        <v>6385.29</v>
      </c>
    </row>
    <row r="826" spans="1:14" ht="15.75" thickBot="1">
      <c r="A826" s="11" t="str">
        <f t="shared" si="40"/>
        <v>N705432 54</v>
      </c>
      <c r="B826" s="3" t="s">
        <v>136</v>
      </c>
      <c r="C826" s="226"/>
      <c r="D826" s="268"/>
      <c r="E826" s="104">
        <v>7279.23</v>
      </c>
      <c r="F826" s="106">
        <v>137.56</v>
      </c>
      <c r="G826" s="104">
        <v>13802.08</v>
      </c>
      <c r="H826" s="105">
        <v>45803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2">
        <f t="shared" si="38"/>
        <v>6385.29</v>
      </c>
    </row>
    <row r="827" spans="1:14" ht="15.75" thickBot="1">
      <c r="A827" s="11" t="str">
        <f t="shared" si="40"/>
        <v>N705432 55</v>
      </c>
      <c r="B827" s="3" t="s">
        <v>136</v>
      </c>
      <c r="C827" s="224">
        <v>55</v>
      </c>
      <c r="D827" s="267">
        <v>6385.29</v>
      </c>
      <c r="E827" s="104">
        <v>7406.94</v>
      </c>
      <c r="F827" s="106" t="s">
        <v>30</v>
      </c>
      <c r="G827" s="104">
        <v>13792.23</v>
      </c>
      <c r="H827" s="105">
        <v>45824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2">
        <f t="shared" si="38"/>
        <v>6385.29</v>
      </c>
    </row>
    <row r="828" spans="1:14" ht="15.75" thickBot="1">
      <c r="A828" s="11" t="str">
        <f t="shared" si="40"/>
        <v>N705432 55</v>
      </c>
      <c r="B828" s="3" t="s">
        <v>136</v>
      </c>
      <c r="C828" s="226"/>
      <c r="D828" s="268"/>
      <c r="E828" s="104">
        <v>7406.94</v>
      </c>
      <c r="F828" s="106">
        <v>138.84</v>
      </c>
      <c r="G828" s="104">
        <v>13931.07</v>
      </c>
      <c r="H828" s="105">
        <v>45834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2">
        <f t="shared" si="38"/>
        <v>6385.29</v>
      </c>
    </row>
    <row r="829" spans="1:14" ht="15.75" thickBot="1">
      <c r="A829" s="11" t="str">
        <f t="shared" si="40"/>
        <v>N705432 56</v>
      </c>
      <c r="B829" s="3" t="s">
        <v>136</v>
      </c>
      <c r="C829" s="224">
        <v>56</v>
      </c>
      <c r="D829" s="267">
        <v>6385.29</v>
      </c>
      <c r="E829" s="104">
        <v>7534.64</v>
      </c>
      <c r="F829" s="106" t="s">
        <v>30</v>
      </c>
      <c r="G829" s="104">
        <v>13919.93</v>
      </c>
      <c r="H829" s="105">
        <v>45854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2">
        <f t="shared" si="38"/>
        <v>6385.29</v>
      </c>
    </row>
    <row r="830" spans="1:14" ht="15.75" thickBot="1">
      <c r="A830" s="11" t="str">
        <f t="shared" si="40"/>
        <v>N705432 56</v>
      </c>
      <c r="B830" s="3" t="s">
        <v>136</v>
      </c>
      <c r="C830" s="226"/>
      <c r="D830" s="268"/>
      <c r="E830" s="104">
        <v>7534.64</v>
      </c>
      <c r="F830" s="106">
        <v>140.13</v>
      </c>
      <c r="G830" s="104">
        <v>14060.06</v>
      </c>
      <c r="H830" s="105">
        <v>45864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2">
        <f t="shared" si="38"/>
        <v>6385.29</v>
      </c>
    </row>
    <row r="831" spans="1:14" ht="15.75" thickBot="1">
      <c r="A831" s="11" t="str">
        <f t="shared" si="40"/>
        <v>N705432 57</v>
      </c>
      <c r="B831" s="3" t="s">
        <v>136</v>
      </c>
      <c r="C831" s="224">
        <v>57</v>
      </c>
      <c r="D831" s="267">
        <v>6385.29</v>
      </c>
      <c r="E831" s="104">
        <v>7662.35</v>
      </c>
      <c r="F831" s="106" t="s">
        <v>30</v>
      </c>
      <c r="G831" s="104">
        <v>14047.64</v>
      </c>
      <c r="H831" s="105">
        <v>45885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2">
        <f t="shared" si="38"/>
        <v>6385.29</v>
      </c>
    </row>
    <row r="832" spans="1:14" ht="15.75" thickBot="1">
      <c r="A832" s="11" t="str">
        <f t="shared" si="40"/>
        <v>N705432 57</v>
      </c>
      <c r="B832" s="3" t="s">
        <v>136</v>
      </c>
      <c r="C832" s="226"/>
      <c r="D832" s="268"/>
      <c r="E832" s="104">
        <v>7662.35</v>
      </c>
      <c r="F832" s="106">
        <v>141.41</v>
      </c>
      <c r="G832" s="104">
        <v>14189.05</v>
      </c>
      <c r="H832" s="105">
        <v>45895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2">
        <f t="shared" si="38"/>
        <v>6385.29</v>
      </c>
    </row>
    <row r="833" spans="1:14" ht="15.75" thickBot="1">
      <c r="A833" s="11" t="str">
        <f t="shared" si="40"/>
        <v>N705432 58</v>
      </c>
      <c r="B833" s="3" t="s">
        <v>136</v>
      </c>
      <c r="C833" s="224">
        <v>58</v>
      </c>
      <c r="D833" s="267">
        <v>6385.29</v>
      </c>
      <c r="E833" s="104">
        <v>7790.05</v>
      </c>
      <c r="F833" s="106" t="s">
        <v>30</v>
      </c>
      <c r="G833" s="104">
        <v>14175.34</v>
      </c>
      <c r="H833" s="105">
        <v>45916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2">
        <f t="shared" si="38"/>
        <v>6385.29</v>
      </c>
    </row>
    <row r="834" spans="1:14" ht="15.75" thickBot="1">
      <c r="A834" s="11" t="str">
        <f t="shared" si="40"/>
        <v>N705432 58</v>
      </c>
      <c r="B834" s="3" t="s">
        <v>136</v>
      </c>
      <c r="C834" s="226"/>
      <c r="D834" s="268"/>
      <c r="E834" s="104">
        <v>7790.05</v>
      </c>
      <c r="F834" s="106">
        <v>142.69999999999999</v>
      </c>
      <c r="G834" s="104">
        <v>14318.04</v>
      </c>
      <c r="H834" s="105">
        <v>45926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2">
        <f t="shared" si="38"/>
        <v>6385.29</v>
      </c>
    </row>
    <row r="835" spans="1:14" ht="15.75" thickBot="1">
      <c r="A835" s="11" t="str">
        <f t="shared" si="40"/>
        <v>N705432 59</v>
      </c>
      <c r="B835" s="3" t="s">
        <v>136</v>
      </c>
      <c r="C835" s="224">
        <v>59</v>
      </c>
      <c r="D835" s="267">
        <v>6385.29</v>
      </c>
      <c r="E835" s="104">
        <v>7917.76</v>
      </c>
      <c r="F835" s="106" t="s">
        <v>30</v>
      </c>
      <c r="G835" s="104">
        <v>14303.05</v>
      </c>
      <c r="H835" s="105">
        <v>45946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2">
        <f t="shared" si="38"/>
        <v>6385.29</v>
      </c>
    </row>
    <row r="836" spans="1:14" ht="15.75" thickBot="1">
      <c r="A836" s="11" t="str">
        <f t="shared" si="40"/>
        <v>N705432 59</v>
      </c>
      <c r="B836" s="3" t="s">
        <v>136</v>
      </c>
      <c r="C836" s="226"/>
      <c r="D836" s="268"/>
      <c r="E836" s="104">
        <v>7917.76</v>
      </c>
      <c r="F836" s="106">
        <v>143.97999999999999</v>
      </c>
      <c r="G836" s="104">
        <v>14447.03</v>
      </c>
      <c r="H836" s="105">
        <v>45956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2">
        <f t="shared" ref="N836:N899" si="41">IF(D836=0,D835,D836)</f>
        <v>6385.29</v>
      </c>
    </row>
    <row r="837" spans="1:14" ht="15.75" thickBot="1">
      <c r="A837" s="11" t="str">
        <f t="shared" si="40"/>
        <v>N705432 60</v>
      </c>
      <c r="B837" s="3" t="s">
        <v>136</v>
      </c>
      <c r="C837" s="224">
        <v>60</v>
      </c>
      <c r="D837" s="267">
        <v>6385.31</v>
      </c>
      <c r="E837" s="104">
        <v>8045.49</v>
      </c>
      <c r="F837" s="106" t="s">
        <v>30</v>
      </c>
      <c r="G837" s="104">
        <v>14430.8</v>
      </c>
      <c r="H837" s="105">
        <v>45977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2">
        <f t="shared" si="41"/>
        <v>6385.31</v>
      </c>
    </row>
    <row r="838" spans="1:14" ht="15.75" thickBot="1">
      <c r="A838" s="11" t="str">
        <f t="shared" si="40"/>
        <v>N705432 60</v>
      </c>
      <c r="B838" s="3" t="s">
        <v>136</v>
      </c>
      <c r="C838" s="226"/>
      <c r="D838" s="268"/>
      <c r="E838" s="104">
        <v>8045.49</v>
      </c>
      <c r="F838" s="106">
        <v>145.27000000000001</v>
      </c>
      <c r="G838" s="104">
        <v>14576.07</v>
      </c>
      <c r="H838" s="105">
        <v>45987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2">
        <f t="shared" si="41"/>
        <v>6385.31</v>
      </c>
    </row>
    <row r="839" spans="1:14" ht="37.5" thickBot="1">
      <c r="A839" s="11" t="str">
        <f t="shared" si="40"/>
        <v>N814094 Cuota N°</v>
      </c>
      <c r="B839" s="3" t="s">
        <v>138</v>
      </c>
      <c r="C839" s="26" t="s">
        <v>24</v>
      </c>
      <c r="D839" s="26" t="s">
        <v>25</v>
      </c>
      <c r="E839" s="26" t="s">
        <v>26</v>
      </c>
      <c r="F839" s="26" t="s">
        <v>27</v>
      </c>
      <c r="G839" s="26" t="s">
        <v>28</v>
      </c>
      <c r="H839" s="26" t="s">
        <v>29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2" t="str">
        <f t="shared" si="41"/>
        <v>Capital($)</v>
      </c>
    </row>
    <row r="840" spans="1:14" ht="15.75" thickBot="1">
      <c r="A840" s="11" t="str">
        <f t="shared" si="40"/>
        <v>N814094 1</v>
      </c>
      <c r="B840" s="3" t="s">
        <v>138</v>
      </c>
      <c r="C840" s="224">
        <v>1</v>
      </c>
      <c r="D840" s="267">
        <v>17882.61</v>
      </c>
      <c r="E840" s="102">
        <v>751.07</v>
      </c>
      <c r="F840" s="102" t="s">
        <v>30</v>
      </c>
      <c r="G840" s="101">
        <v>18633.68</v>
      </c>
      <c r="H840" s="103">
        <v>44181</v>
      </c>
      <c r="I840" s="41">
        <v>44181</v>
      </c>
      <c r="J840" s="30">
        <f t="shared" si="39"/>
        <v>44166</v>
      </c>
      <c r="L840" s="11">
        <f>IF(I840&lt;&gt;"",IF(SUMIF(Planes!BA:BA,'Control de pagos'!A840,Planes!BC:BC)=0,"",SUMIF(Planes!BA:BA,'Control de pagos'!A840,Planes!BC:BC)),"")</f>
        <v>561.78959999999995</v>
      </c>
      <c r="N840" s="62">
        <f t="shared" si="41"/>
        <v>17882.61</v>
      </c>
    </row>
    <row r="841" spans="1:14" ht="15.75" thickBot="1">
      <c r="A841" s="11" t="str">
        <f t="shared" si="40"/>
        <v>N814094 1</v>
      </c>
      <c r="B841" s="3" t="s">
        <v>138</v>
      </c>
      <c r="C841" s="226"/>
      <c r="D841" s="268"/>
      <c r="E841" s="106">
        <v>751.07</v>
      </c>
      <c r="F841" s="106">
        <v>187.58</v>
      </c>
      <c r="G841" s="104">
        <v>18821.259999999998</v>
      </c>
      <c r="H841" s="105">
        <v>44191</v>
      </c>
      <c r="J841" s="30" t="str">
        <f t="shared" si="39"/>
        <v>-</v>
      </c>
      <c r="L841" s="11" t="str">
        <f>IF(I841&lt;&gt;"",IF(SUMIF(Planes!BA:BA,'Control de pagos'!A841,Planes!BC:BC)=0,"",SUMIF(Planes!BA:BA,'Control de pagos'!A841,Planes!BC:BC)),"")</f>
        <v/>
      </c>
      <c r="N841" s="62">
        <f t="shared" si="41"/>
        <v>17882.61</v>
      </c>
    </row>
    <row r="842" spans="1:14" ht="15.75" thickBot="1">
      <c r="A842" s="11" t="str">
        <f t="shared" si="40"/>
        <v>N814094 2</v>
      </c>
      <c r="B842" s="3" t="s">
        <v>138</v>
      </c>
      <c r="C842" s="224">
        <v>2</v>
      </c>
      <c r="D842" s="267">
        <v>17882.61</v>
      </c>
      <c r="E842" s="104">
        <v>1108.72</v>
      </c>
      <c r="F842" s="106" t="s">
        <v>30</v>
      </c>
      <c r="G842" s="104">
        <v>18991.330000000002</v>
      </c>
      <c r="H842" s="105">
        <v>44212</v>
      </c>
      <c r="I842" s="41">
        <v>44212</v>
      </c>
      <c r="J842" s="30">
        <f t="shared" si="39"/>
        <v>44197</v>
      </c>
      <c r="L842" s="11">
        <f>IF(I842&lt;&gt;"",IF(SUMIF(Planes!BA:BA,'Control de pagos'!A842,Planes!BC:BC)=0,"",SUMIF(Planes!BA:BA,'Control de pagos'!A842,Planes!BC:BC)),"")</f>
        <v>561.78959999999995</v>
      </c>
      <c r="N842" s="62">
        <f t="shared" si="41"/>
        <v>17882.61</v>
      </c>
    </row>
    <row r="843" spans="1:14" ht="15.75" thickBot="1">
      <c r="A843" s="11" t="str">
        <f t="shared" si="40"/>
        <v>N814094 2</v>
      </c>
      <c r="B843" s="3" t="s">
        <v>138</v>
      </c>
      <c r="C843" s="226"/>
      <c r="D843" s="268"/>
      <c r="E843" s="104">
        <v>1108.72</v>
      </c>
      <c r="F843" s="106">
        <v>191.18</v>
      </c>
      <c r="G843" s="104">
        <v>19182.509999999998</v>
      </c>
      <c r="H843" s="105">
        <v>44222</v>
      </c>
      <c r="J843" s="30" t="str">
        <f t="shared" si="39"/>
        <v>-</v>
      </c>
      <c r="L843" s="11" t="str">
        <f>IF(I843&lt;&gt;"",IF(SUMIF(Planes!BA:BA,'Control de pagos'!A843,Planes!BC:BC)=0,"",SUMIF(Planes!BA:BA,'Control de pagos'!A843,Planes!BC:BC)),"")</f>
        <v/>
      </c>
      <c r="N843" s="62">
        <f t="shared" si="41"/>
        <v>17882.61</v>
      </c>
    </row>
    <row r="844" spans="1:14" ht="15.75" thickBot="1">
      <c r="A844" s="11" t="str">
        <f t="shared" si="40"/>
        <v>N814094 3</v>
      </c>
      <c r="B844" s="3" t="s">
        <v>138</v>
      </c>
      <c r="C844" s="224">
        <v>3</v>
      </c>
      <c r="D844" s="267">
        <v>17882.61</v>
      </c>
      <c r="E844" s="104">
        <v>1466.37</v>
      </c>
      <c r="F844" s="106" t="s">
        <v>30</v>
      </c>
      <c r="G844" s="104">
        <v>19348.98</v>
      </c>
      <c r="H844" s="105">
        <v>44243</v>
      </c>
      <c r="J844" s="30" t="str">
        <f t="shared" si="39"/>
        <v>-</v>
      </c>
      <c r="L844" s="11" t="str">
        <f>IF(I844&lt;&gt;"",IF(SUMIF(Planes!BA:BA,'Control de pagos'!A844,Planes!BC:BC)=0,"",SUMIF(Planes!BA:BA,'Control de pagos'!A844,Planes!BC:BC)),"")</f>
        <v/>
      </c>
      <c r="N844" s="62">
        <f t="shared" si="41"/>
        <v>17882.61</v>
      </c>
    </row>
    <row r="845" spans="1:14" ht="15.75" thickBot="1">
      <c r="A845" s="11" t="str">
        <f t="shared" si="40"/>
        <v>N814094 3</v>
      </c>
      <c r="B845" s="3" t="s">
        <v>138</v>
      </c>
      <c r="C845" s="226"/>
      <c r="D845" s="268"/>
      <c r="E845" s="104">
        <v>1466.37</v>
      </c>
      <c r="F845" s="106">
        <v>194.78</v>
      </c>
      <c r="G845" s="104">
        <v>19543.759999999998</v>
      </c>
      <c r="H845" s="105">
        <v>44253</v>
      </c>
      <c r="I845" s="41">
        <v>44253</v>
      </c>
      <c r="J845" s="30">
        <f t="shared" si="39"/>
        <v>44228</v>
      </c>
      <c r="L845" s="11">
        <f>IF(I845&lt;&gt;"",IF(SUMIF(Planes!BA:BA,'Control de pagos'!A845,Planes!BC:BC)=0,"",SUMIF(Planes!BA:BA,'Control de pagos'!A845,Planes!BC:BC)),"")</f>
        <v>561.78959999999995</v>
      </c>
      <c r="N845" s="62">
        <f t="shared" si="41"/>
        <v>17882.61</v>
      </c>
    </row>
    <row r="846" spans="1:14" ht="15.75" thickBot="1">
      <c r="A846" s="11" t="str">
        <f t="shared" si="40"/>
        <v>N814094 4</v>
      </c>
      <c r="B846" s="3" t="s">
        <v>138</v>
      </c>
      <c r="C846" s="224">
        <v>4</v>
      </c>
      <c r="D846" s="267">
        <v>17882.61</v>
      </c>
      <c r="E846" s="104">
        <v>1824.03</v>
      </c>
      <c r="F846" s="106" t="s">
        <v>30</v>
      </c>
      <c r="G846" s="104">
        <v>19706.64</v>
      </c>
      <c r="H846" s="105">
        <v>44271</v>
      </c>
      <c r="J846" s="30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2">
        <f t="shared" si="41"/>
        <v>17882.61</v>
      </c>
    </row>
    <row r="847" spans="1:14" ht="15.75" thickBot="1">
      <c r="A847" s="11" t="str">
        <f t="shared" si="40"/>
        <v>N814094 4</v>
      </c>
      <c r="B847" s="3" t="s">
        <v>138</v>
      </c>
      <c r="C847" s="226"/>
      <c r="D847" s="268"/>
      <c r="E847" s="104">
        <v>1824.03</v>
      </c>
      <c r="F847" s="106">
        <v>198.38</v>
      </c>
      <c r="G847" s="104">
        <v>19905.02</v>
      </c>
      <c r="H847" s="105">
        <v>44281</v>
      </c>
      <c r="I847" s="41">
        <v>44281</v>
      </c>
      <c r="J847" s="30">
        <f t="shared" si="39"/>
        <v>44256</v>
      </c>
      <c r="L847" s="11">
        <f>IF(I847&lt;&gt;"",IF(SUMIF(Planes!BA:BA,'Control de pagos'!A847,Planes!BC:BC)=0,"",SUMIF(Planes!BA:BA,'Control de pagos'!A847,Planes!BC:BC)),"")</f>
        <v>561.78959999999995</v>
      </c>
      <c r="N847" s="62">
        <f t="shared" si="41"/>
        <v>17882.61</v>
      </c>
    </row>
    <row r="848" spans="1:14" ht="15.75" thickBot="1">
      <c r="A848" s="11" t="str">
        <f t="shared" si="40"/>
        <v>N814094 5</v>
      </c>
      <c r="B848" s="3" t="s">
        <v>138</v>
      </c>
      <c r="C848" s="224">
        <v>5</v>
      </c>
      <c r="D848" s="267">
        <v>17882.61</v>
      </c>
      <c r="E848" s="104">
        <v>2181.6799999999998</v>
      </c>
      <c r="F848" s="106" t="s">
        <v>30</v>
      </c>
      <c r="G848" s="104">
        <v>20064.29</v>
      </c>
      <c r="H848" s="105">
        <v>44302</v>
      </c>
      <c r="I848" s="41">
        <v>44302</v>
      </c>
      <c r="J848" s="30">
        <f t="shared" si="39"/>
        <v>44287</v>
      </c>
      <c r="L848" s="11">
        <f>IF(I848&lt;&gt;"",IF(SUMIF(Planes!BA:BA,'Control de pagos'!A848,Planes!BC:BC)=0,"",SUMIF(Planes!BA:BA,'Control de pagos'!A848,Planes!BC:BC)),"")</f>
        <v>561.78959999999995</v>
      </c>
      <c r="N848" s="62">
        <f t="shared" si="41"/>
        <v>17882.61</v>
      </c>
    </row>
    <row r="849" spans="1:14" ht="15.75" thickBot="1">
      <c r="A849" s="11" t="str">
        <f t="shared" si="40"/>
        <v>N814094 5</v>
      </c>
      <c r="B849" s="3" t="s">
        <v>138</v>
      </c>
      <c r="C849" s="226"/>
      <c r="D849" s="268"/>
      <c r="E849" s="104">
        <v>2181.6799999999998</v>
      </c>
      <c r="F849" s="106">
        <v>201.98</v>
      </c>
      <c r="G849" s="104">
        <v>20266.27</v>
      </c>
      <c r="H849" s="105">
        <v>44312</v>
      </c>
      <c r="J849" s="30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2">
        <f t="shared" si="41"/>
        <v>17882.61</v>
      </c>
    </row>
    <row r="850" spans="1:14" ht="15.75" thickBot="1">
      <c r="A850" s="11" t="str">
        <f t="shared" si="40"/>
        <v>N814094 6</v>
      </c>
      <c r="B850" s="3" t="s">
        <v>138</v>
      </c>
      <c r="C850" s="224">
        <v>6</v>
      </c>
      <c r="D850" s="267">
        <v>17882.61</v>
      </c>
      <c r="E850" s="104">
        <v>2539.33</v>
      </c>
      <c r="F850" s="106" t="s">
        <v>30</v>
      </c>
      <c r="G850" s="104">
        <v>20421.939999999999</v>
      </c>
      <c r="H850" s="105">
        <v>44332</v>
      </c>
      <c r="I850" s="41">
        <v>44333</v>
      </c>
      <c r="J850" s="30">
        <f t="shared" si="42"/>
        <v>44317</v>
      </c>
      <c r="L850" s="11">
        <f>IF(I850&lt;&gt;"",IF(SUMIF(Planes!BA:BA,'Control de pagos'!A850,Planes!BC:BC)=0,"",SUMIF(Planes!BA:BA,'Control de pagos'!A850,Planes!BC:BC)),"")</f>
        <v>561.78959999999995</v>
      </c>
      <c r="N850" s="62">
        <f t="shared" si="41"/>
        <v>17882.61</v>
      </c>
    </row>
    <row r="851" spans="1:14" ht="15.75" thickBot="1">
      <c r="A851" s="11" t="str">
        <f t="shared" si="40"/>
        <v>N814094 6</v>
      </c>
      <c r="B851" s="3" t="s">
        <v>138</v>
      </c>
      <c r="C851" s="226"/>
      <c r="D851" s="268"/>
      <c r="E851" s="104">
        <v>2539.33</v>
      </c>
      <c r="F851" s="106">
        <v>205.58</v>
      </c>
      <c r="G851" s="104">
        <v>20627.52</v>
      </c>
      <c r="H851" s="105">
        <v>44342</v>
      </c>
      <c r="J851" s="30" t="str">
        <f t="shared" si="42"/>
        <v>-</v>
      </c>
      <c r="L851" s="11" t="str">
        <f>IF(I851&lt;&gt;"",IF(SUMIF(Planes!BA:BA,'Control de pagos'!A851,Planes!BC:BC)=0,"",SUMIF(Planes!BA:BA,'Control de pagos'!A851,Planes!BC:BC)),"")</f>
        <v/>
      </c>
      <c r="N851" s="62">
        <f t="shared" si="41"/>
        <v>17882.61</v>
      </c>
    </row>
    <row r="852" spans="1:14" ht="15.75" thickBot="1">
      <c r="A852" s="11" t="str">
        <f t="shared" si="40"/>
        <v>N814094 7</v>
      </c>
      <c r="B852" s="3" t="s">
        <v>138</v>
      </c>
      <c r="C852" s="224">
        <v>7</v>
      </c>
      <c r="D852" s="267">
        <v>17882.61</v>
      </c>
      <c r="E852" s="104">
        <v>2896.99</v>
      </c>
      <c r="F852" s="106" t="s">
        <v>30</v>
      </c>
      <c r="G852" s="104">
        <v>20779.599999999999</v>
      </c>
      <c r="H852" s="105">
        <v>44363</v>
      </c>
      <c r="I852" s="41">
        <v>44363</v>
      </c>
      <c r="J852" s="30">
        <f t="shared" si="42"/>
        <v>44348</v>
      </c>
      <c r="L852" s="11">
        <f>IF(I852&lt;&gt;"",IF(SUMIF(Planes!BA:BA,'Control de pagos'!A852,Planes!BC:BC)=0,"",SUMIF(Planes!BA:BA,'Control de pagos'!A852,Planes!BC:BC)),"")</f>
        <v>561.78959999999995</v>
      </c>
      <c r="N852" s="62">
        <f t="shared" si="41"/>
        <v>17882.61</v>
      </c>
    </row>
    <row r="853" spans="1:14" ht="15.75" thickBot="1">
      <c r="A853" s="11" t="str">
        <f t="shared" si="40"/>
        <v>N814094 7</v>
      </c>
      <c r="B853" s="3" t="s">
        <v>138</v>
      </c>
      <c r="C853" s="226"/>
      <c r="D853" s="268"/>
      <c r="E853" s="104">
        <v>2896.99</v>
      </c>
      <c r="F853" s="106">
        <v>209.18</v>
      </c>
      <c r="G853" s="104">
        <v>20988.78</v>
      </c>
      <c r="H853" s="105">
        <v>44373</v>
      </c>
      <c r="J853" s="30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2">
        <f t="shared" si="41"/>
        <v>17882.61</v>
      </c>
    </row>
    <row r="854" spans="1:14" ht="15.75" thickBot="1">
      <c r="A854" s="11" t="str">
        <f t="shared" si="40"/>
        <v>N814094 8</v>
      </c>
      <c r="B854" s="3" t="s">
        <v>138</v>
      </c>
      <c r="C854" s="224">
        <v>8</v>
      </c>
      <c r="D854" s="267">
        <v>17882.61</v>
      </c>
      <c r="E854" s="104">
        <v>3254.64</v>
      </c>
      <c r="F854" s="106" t="s">
        <v>30</v>
      </c>
      <c r="G854" s="104">
        <v>21137.25</v>
      </c>
      <c r="H854" s="105">
        <v>44393</v>
      </c>
      <c r="I854" s="41">
        <v>44393</v>
      </c>
      <c r="J854" s="30">
        <f t="shared" si="42"/>
        <v>44378</v>
      </c>
      <c r="L854" s="11">
        <f>IF(I854&lt;&gt;"",IF(SUMIF(Planes!BA:BA,'Control de pagos'!A854,Planes!BC:BC)=0,"",SUMIF(Planes!BA:BA,'Control de pagos'!A854,Planes!BC:BC)),"")</f>
        <v>561.78959999999995</v>
      </c>
      <c r="N854" s="62">
        <f t="shared" si="41"/>
        <v>17882.61</v>
      </c>
    </row>
    <row r="855" spans="1:14" ht="15.75" thickBot="1">
      <c r="A855" s="11" t="str">
        <f t="shared" si="40"/>
        <v>N814094 8</v>
      </c>
      <c r="B855" s="3" t="s">
        <v>138</v>
      </c>
      <c r="C855" s="226"/>
      <c r="D855" s="268"/>
      <c r="E855" s="104">
        <v>3254.64</v>
      </c>
      <c r="F855" s="106">
        <v>212.79</v>
      </c>
      <c r="G855" s="104">
        <v>21350.04</v>
      </c>
      <c r="H855" s="105">
        <v>44403</v>
      </c>
      <c r="J855" s="30" t="str">
        <f t="shared" si="42"/>
        <v>-</v>
      </c>
      <c r="L855" s="11" t="str">
        <f>IF(I855&lt;&gt;"",IF(SUMIF(Planes!BA:BA,'Control de pagos'!A855,Planes!BC:BC)=0,"",SUMIF(Planes!BA:BA,'Control de pagos'!A855,Planes!BC:BC)),"")</f>
        <v/>
      </c>
      <c r="N855" s="62">
        <f t="shared" si="41"/>
        <v>17882.61</v>
      </c>
    </row>
    <row r="856" spans="1:14" ht="15.75" thickBot="1">
      <c r="A856" s="11" t="str">
        <f t="shared" si="40"/>
        <v>N814094 9</v>
      </c>
      <c r="B856" s="3" t="s">
        <v>138</v>
      </c>
      <c r="C856" s="224">
        <v>9</v>
      </c>
      <c r="D856" s="267">
        <v>17882.61</v>
      </c>
      <c r="E856" s="104">
        <v>3612.29</v>
      </c>
      <c r="F856" s="106" t="s">
        <v>30</v>
      </c>
      <c r="G856" s="104">
        <v>21494.9</v>
      </c>
      <c r="H856" s="105">
        <v>44424</v>
      </c>
      <c r="I856" s="41">
        <v>44425</v>
      </c>
      <c r="J856" s="30">
        <f t="shared" si="42"/>
        <v>44409</v>
      </c>
      <c r="L856" s="11">
        <f>IF(I856&lt;&gt;"",IF(SUMIF(Planes!BA:BA,'Control de pagos'!A856,Planes!BC:BC)=0,"",SUMIF(Planes!BA:BA,'Control de pagos'!A856,Planes!BC:BC)),"")</f>
        <v>561.78959999999995</v>
      </c>
      <c r="N856" s="62">
        <f t="shared" si="41"/>
        <v>17882.61</v>
      </c>
    </row>
    <row r="857" spans="1:14" ht="15.75" thickBot="1">
      <c r="A857" s="11" t="str">
        <f t="shared" si="40"/>
        <v>N814094 9</v>
      </c>
      <c r="B857" s="3" t="s">
        <v>138</v>
      </c>
      <c r="C857" s="226"/>
      <c r="D857" s="268"/>
      <c r="E857" s="104">
        <v>3612.29</v>
      </c>
      <c r="F857" s="106">
        <v>216.38</v>
      </c>
      <c r="G857" s="104">
        <v>21711.279999999999</v>
      </c>
      <c r="H857" s="105">
        <v>44434</v>
      </c>
      <c r="J857" s="30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2">
        <f t="shared" si="41"/>
        <v>17882.61</v>
      </c>
    </row>
    <row r="858" spans="1:14" ht="15.75" thickBot="1">
      <c r="A858" s="11" t="str">
        <f t="shared" si="40"/>
        <v>N814094 10</v>
      </c>
      <c r="B858" s="3" t="s">
        <v>138</v>
      </c>
      <c r="C858" s="224">
        <v>10</v>
      </c>
      <c r="D858" s="267">
        <v>17882.61</v>
      </c>
      <c r="E858" s="104">
        <v>3969.94</v>
      </c>
      <c r="F858" s="106" t="s">
        <v>30</v>
      </c>
      <c r="G858" s="104">
        <v>21852.55</v>
      </c>
      <c r="H858" s="105">
        <v>44455</v>
      </c>
      <c r="I858" s="41">
        <v>44455</v>
      </c>
      <c r="J858" s="30">
        <f t="shared" si="42"/>
        <v>44440</v>
      </c>
      <c r="L858" s="11">
        <f>IF(I858&lt;&gt;"",IF(SUMIF(Planes!BA:BA,'Control de pagos'!A858,Planes!BC:BC)=0,"",SUMIF(Planes!BA:BA,'Control de pagos'!A858,Planes!BC:BC)),"")</f>
        <v>561.78959999999995</v>
      </c>
      <c r="N858" s="62">
        <f t="shared" si="41"/>
        <v>17882.61</v>
      </c>
    </row>
    <row r="859" spans="1:14" ht="15.75" thickBot="1">
      <c r="A859" s="11" t="str">
        <f t="shared" si="40"/>
        <v>N814094 10</v>
      </c>
      <c r="B859" s="3" t="s">
        <v>138</v>
      </c>
      <c r="C859" s="226"/>
      <c r="D859" s="268"/>
      <c r="E859" s="104">
        <v>3969.94</v>
      </c>
      <c r="F859" s="106">
        <v>219.98</v>
      </c>
      <c r="G859" s="104">
        <v>22072.53</v>
      </c>
      <c r="H859" s="105">
        <v>44465</v>
      </c>
      <c r="J859" s="30" t="str">
        <f t="shared" si="42"/>
        <v>-</v>
      </c>
      <c r="L859" s="11" t="str">
        <f>IF(I859&lt;&gt;"",IF(SUMIF(Planes!BA:BA,'Control de pagos'!A859,Planes!BC:BC)=0,"",SUMIF(Planes!BA:BA,'Control de pagos'!A859,Planes!BC:BC)),"")</f>
        <v/>
      </c>
      <c r="N859" s="62">
        <f t="shared" si="41"/>
        <v>17882.61</v>
      </c>
    </row>
    <row r="860" spans="1:14" ht="15.75" thickBot="1">
      <c r="A860" s="11" t="str">
        <f t="shared" si="40"/>
        <v>N814094 11</v>
      </c>
      <c r="B860" s="3" t="s">
        <v>138</v>
      </c>
      <c r="C860" s="224">
        <v>11</v>
      </c>
      <c r="D860" s="267">
        <v>17882.61</v>
      </c>
      <c r="E860" s="104">
        <v>4327.59</v>
      </c>
      <c r="F860" s="106" t="s">
        <v>30</v>
      </c>
      <c r="G860" s="104">
        <v>22210.2</v>
      </c>
      <c r="H860" s="105">
        <v>44485</v>
      </c>
      <c r="I860" s="41">
        <v>44487</v>
      </c>
      <c r="J860" s="30">
        <f t="shared" si="42"/>
        <v>44470</v>
      </c>
      <c r="L860" s="11">
        <f>IF(I860&lt;&gt;"",IF(SUMIF(Planes!BA:BA,'Control de pagos'!A860,Planes!BC:BC)=0,"",SUMIF(Planes!BA:BA,'Control de pagos'!A860,Planes!BC:BC)),"")</f>
        <v>561.78959999999995</v>
      </c>
      <c r="N860" s="62">
        <f t="shared" si="41"/>
        <v>17882.61</v>
      </c>
    </row>
    <row r="861" spans="1:14" ht="15.75" thickBot="1">
      <c r="A861" s="11" t="str">
        <f t="shared" si="40"/>
        <v>N814094 11</v>
      </c>
      <c r="B861" s="3" t="s">
        <v>138</v>
      </c>
      <c r="C861" s="226"/>
      <c r="D861" s="268"/>
      <c r="E861" s="104">
        <v>4327.59</v>
      </c>
      <c r="F861" s="106">
        <v>223.58</v>
      </c>
      <c r="G861" s="104">
        <v>22433.78</v>
      </c>
      <c r="H861" s="105">
        <v>44495</v>
      </c>
      <c r="J861" s="30" t="str">
        <f t="shared" si="42"/>
        <v>-</v>
      </c>
      <c r="L861" s="11" t="str">
        <f>IF(I861&lt;&gt;"",IF(SUMIF(Planes!BA:BA,'Control de pagos'!A861,Planes!BC:BC)=0,"",SUMIF(Planes!BA:BA,'Control de pagos'!A861,Planes!BC:BC)),"")</f>
        <v/>
      </c>
      <c r="N861" s="62">
        <f t="shared" si="41"/>
        <v>17882.61</v>
      </c>
    </row>
    <row r="862" spans="1:14" ht="15.75" thickBot="1">
      <c r="A862" s="11" t="str">
        <f t="shared" si="40"/>
        <v>N814094 12</v>
      </c>
      <c r="B862" s="3" t="s">
        <v>138</v>
      </c>
      <c r="C862" s="224">
        <v>12</v>
      </c>
      <c r="D862" s="267">
        <v>17882.61</v>
      </c>
      <c r="E862" s="104">
        <v>4685.24</v>
      </c>
      <c r="F862" s="106" t="s">
        <v>30</v>
      </c>
      <c r="G862" s="104">
        <v>22567.85</v>
      </c>
      <c r="H862" s="105">
        <v>44516</v>
      </c>
      <c r="I862" s="41">
        <v>44516</v>
      </c>
      <c r="J862" s="30">
        <f t="shared" si="42"/>
        <v>44501</v>
      </c>
      <c r="L862" s="11">
        <f>IF(I862&lt;&gt;"",IF(SUMIF(Planes!BA:BA,'Control de pagos'!A862,Planes!BC:BC)=0,"",SUMIF(Planes!BA:BA,'Control de pagos'!A862,Planes!BC:BC)),"")</f>
        <v>561.78959999999995</v>
      </c>
      <c r="N862" s="62">
        <f t="shared" si="41"/>
        <v>17882.61</v>
      </c>
    </row>
    <row r="863" spans="1:14" ht="15.75" thickBot="1">
      <c r="A863" s="11" t="str">
        <f t="shared" si="40"/>
        <v>N814094 12</v>
      </c>
      <c r="B863" s="3" t="s">
        <v>138</v>
      </c>
      <c r="C863" s="226"/>
      <c r="D863" s="268"/>
      <c r="E863" s="104">
        <v>4685.24</v>
      </c>
      <c r="F863" s="106">
        <v>227.19</v>
      </c>
      <c r="G863" s="104">
        <v>22795.040000000001</v>
      </c>
      <c r="H863" s="105">
        <v>44526</v>
      </c>
      <c r="J863" s="30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2">
        <f t="shared" si="41"/>
        <v>17882.61</v>
      </c>
    </row>
    <row r="864" spans="1:14" ht="15.75" thickBot="1">
      <c r="A864" s="11" t="str">
        <f t="shared" si="40"/>
        <v>N814094 13</v>
      </c>
      <c r="B864" s="3" t="s">
        <v>138</v>
      </c>
      <c r="C864" s="224">
        <v>13</v>
      </c>
      <c r="D864" s="267">
        <v>17882.61</v>
      </c>
      <c r="E864" s="104">
        <v>6094.39</v>
      </c>
      <c r="F864" s="106" t="s">
        <v>30</v>
      </c>
      <c r="G864" s="104">
        <f>+E864+D864</f>
        <v>23977</v>
      </c>
      <c r="H864" s="105">
        <v>44546</v>
      </c>
      <c r="I864" s="41">
        <v>44546</v>
      </c>
      <c r="J864" s="30">
        <f t="shared" si="42"/>
        <v>44531</v>
      </c>
      <c r="L864" s="11">
        <f>IF(I864&lt;&gt;"",IF(SUMIF(Planes!BA:BA,'Control de pagos'!A864,Planes!BC:BC)=0,"",SUMIF(Planes!BA:BA,'Control de pagos'!A864,Planes!BC:BC)),"")</f>
        <v>561.78959999999995</v>
      </c>
      <c r="N864" s="62">
        <f t="shared" si="41"/>
        <v>17882.61</v>
      </c>
    </row>
    <row r="865" spans="1:14" ht="15.75" thickBot="1">
      <c r="A865" s="11" t="str">
        <f t="shared" si="40"/>
        <v>N814094 13</v>
      </c>
      <c r="B865" s="3" t="s">
        <v>138</v>
      </c>
      <c r="C865" s="226"/>
      <c r="D865" s="268"/>
      <c r="E865" s="104">
        <v>5042.8999999999996</v>
      </c>
      <c r="F865" s="106">
        <v>230.79</v>
      </c>
      <c r="G865" s="104">
        <v>23156.3</v>
      </c>
      <c r="H865" s="105">
        <v>44556</v>
      </c>
      <c r="J865" s="30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2">
        <f t="shared" si="41"/>
        <v>17882.61</v>
      </c>
    </row>
    <row r="866" spans="1:14" ht="15.75" thickBot="1">
      <c r="A866" s="11" t="str">
        <f t="shared" si="40"/>
        <v>N814094 14</v>
      </c>
      <c r="B866" s="3" t="s">
        <v>138</v>
      </c>
      <c r="C866" s="224">
        <v>14</v>
      </c>
      <c r="D866" s="267">
        <v>17882.61</v>
      </c>
      <c r="E866" s="104">
        <v>6602.26</v>
      </c>
      <c r="F866" s="106" t="s">
        <v>30</v>
      </c>
      <c r="G866" s="104">
        <f>+D866+E866</f>
        <v>24484.870000000003</v>
      </c>
      <c r="H866" s="105">
        <v>44577</v>
      </c>
      <c r="I866" s="41">
        <v>44577</v>
      </c>
      <c r="J866" s="30">
        <f t="shared" si="42"/>
        <v>44562</v>
      </c>
      <c r="L866" s="11">
        <f>IF(I866&lt;&gt;"",IF(SUMIF(Planes!BA:BA,'Control de pagos'!A866,Planes!BC:BC)=0,"",SUMIF(Planes!BA:BA,'Control de pagos'!A866,Planes!BC:BC)),"")</f>
        <v>561.78959999999995</v>
      </c>
      <c r="N866" s="62">
        <f t="shared" si="41"/>
        <v>17882.61</v>
      </c>
    </row>
    <row r="867" spans="1:14" ht="15.75" thickBot="1">
      <c r="A867" s="11" t="str">
        <f t="shared" si="40"/>
        <v>N814094 14</v>
      </c>
      <c r="B867" s="3" t="s">
        <v>138</v>
      </c>
      <c r="C867" s="226"/>
      <c r="D867" s="268"/>
      <c r="E867" s="104">
        <v>5400.55</v>
      </c>
      <c r="F867" s="106">
        <v>234.38</v>
      </c>
      <c r="G867" s="104">
        <v>23517.54</v>
      </c>
      <c r="H867" s="105">
        <v>44587</v>
      </c>
      <c r="J867" s="30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2">
        <f t="shared" si="41"/>
        <v>17882.61</v>
      </c>
    </row>
    <row r="868" spans="1:14" ht="15.75" thickBot="1">
      <c r="A868" s="11" t="str">
        <f t="shared" si="40"/>
        <v>N814094 15</v>
      </c>
      <c r="B868" s="3" t="s">
        <v>138</v>
      </c>
      <c r="C868" s="224">
        <v>15</v>
      </c>
      <c r="D868" s="267">
        <v>17882.61</v>
      </c>
      <c r="E868" s="104">
        <v>5758.2</v>
      </c>
      <c r="F868" s="106" t="s">
        <v>30</v>
      </c>
      <c r="G868" s="104">
        <v>23640.81</v>
      </c>
      <c r="H868" s="105">
        <v>44608</v>
      </c>
      <c r="J868" s="30" t="str">
        <f t="shared" si="42"/>
        <v>-</v>
      </c>
      <c r="L868" s="11" t="str">
        <f>IF(I868&lt;&gt;"",IF(SUMIF(Planes!BA:BA,'Control de pagos'!A868,Planes!BC:BC)=0,"",SUMIF(Planes!BA:BA,'Control de pagos'!A868,Planes!BC:BC)),"")</f>
        <v/>
      </c>
      <c r="N868" s="62">
        <f t="shared" si="41"/>
        <v>17882.61</v>
      </c>
    </row>
    <row r="869" spans="1:14" ht="15.75" thickBot="1">
      <c r="A869" s="11" t="str">
        <f t="shared" si="40"/>
        <v>N814094 15</v>
      </c>
      <c r="B869" s="3" t="s">
        <v>138</v>
      </c>
      <c r="C869" s="226"/>
      <c r="D869" s="268"/>
      <c r="E869" s="104">
        <v>5758.2</v>
      </c>
      <c r="F869" s="106">
        <v>237.98</v>
      </c>
      <c r="G869" s="104">
        <v>23878.79</v>
      </c>
      <c r="H869" s="105">
        <v>44618</v>
      </c>
      <c r="I869" s="41">
        <v>44618</v>
      </c>
      <c r="J869" s="30">
        <f t="shared" si="42"/>
        <v>44593</v>
      </c>
      <c r="L869" s="11">
        <f>IF(I869&lt;&gt;"",IF(SUMIF(Planes!BA:BA,'Control de pagos'!A869,Planes!BC:BC)=0,"",SUMIF(Planes!BA:BA,'Control de pagos'!A869,Planes!BC:BC)),"")</f>
        <v>561.78959999999995</v>
      </c>
      <c r="N869" s="62">
        <f t="shared" si="41"/>
        <v>17882.61</v>
      </c>
    </row>
    <row r="870" spans="1:14" ht="15.75" thickBot="1">
      <c r="A870" s="11" t="str">
        <f t="shared" si="40"/>
        <v>N814094 16</v>
      </c>
      <c r="B870" s="3" t="s">
        <v>138</v>
      </c>
      <c r="C870" s="224">
        <v>16</v>
      </c>
      <c r="D870" s="267">
        <v>17882.61</v>
      </c>
      <c r="E870" s="104">
        <v>6115.85</v>
      </c>
      <c r="F870" s="106" t="s">
        <v>30</v>
      </c>
      <c r="G870" s="104">
        <v>23998.46</v>
      </c>
      <c r="H870" s="105">
        <v>44636</v>
      </c>
      <c r="I870" s="41">
        <v>44636</v>
      </c>
      <c r="J870" s="30">
        <f t="shared" si="42"/>
        <v>44621</v>
      </c>
      <c r="L870" s="11">
        <f>IF(I870&lt;&gt;"",IF(SUMIF(Planes!BA:BA,'Control de pagos'!A870,Planes!BC:BC)=0,"",SUMIF(Planes!BA:BA,'Control de pagos'!A870,Planes!BC:BC)),"")</f>
        <v>561.78959999999995</v>
      </c>
      <c r="N870" s="62">
        <f t="shared" si="41"/>
        <v>17882.61</v>
      </c>
    </row>
    <row r="871" spans="1:14" ht="15.75" thickBot="1">
      <c r="A871" s="11" t="str">
        <f t="shared" si="40"/>
        <v>N814094 16</v>
      </c>
      <c r="B871" s="3" t="s">
        <v>138</v>
      </c>
      <c r="C871" s="226"/>
      <c r="D871" s="268"/>
      <c r="E871" s="104">
        <v>6115.85</v>
      </c>
      <c r="F871" s="106">
        <v>241.59</v>
      </c>
      <c r="G871" s="104">
        <v>24240.05</v>
      </c>
      <c r="H871" s="105">
        <v>44646</v>
      </c>
      <c r="J871" s="30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2">
        <f t="shared" si="41"/>
        <v>17882.61</v>
      </c>
    </row>
    <row r="872" spans="1:14" ht="15.75" thickBot="1">
      <c r="A872" s="11" t="str">
        <f t="shared" si="40"/>
        <v>N814094 17</v>
      </c>
      <c r="B872" s="3" t="s">
        <v>138</v>
      </c>
      <c r="C872" s="224">
        <v>17</v>
      </c>
      <c r="D872" s="267">
        <v>17882.61</v>
      </c>
      <c r="E872" s="104">
        <v>8125.86</v>
      </c>
      <c r="F872" s="106" t="s">
        <v>30</v>
      </c>
      <c r="G872" s="104">
        <f>+D872+E872</f>
        <v>26008.47</v>
      </c>
      <c r="H872" s="105">
        <v>44667</v>
      </c>
      <c r="I872" s="41">
        <v>44667</v>
      </c>
      <c r="J872" s="30">
        <f t="shared" si="42"/>
        <v>44652</v>
      </c>
      <c r="L872" s="11">
        <f>IF(I872&lt;&gt;"",IF(SUMIF(Planes!BA:BA,'Control de pagos'!A872,Planes!BC:BC)=0,"",SUMIF(Planes!BA:BA,'Control de pagos'!A872,Planes!BC:BC)),"")</f>
        <v>561.78959999999995</v>
      </c>
      <c r="N872" s="62">
        <f t="shared" si="41"/>
        <v>17882.61</v>
      </c>
    </row>
    <row r="873" spans="1:14" ht="15.75" thickBot="1">
      <c r="A873" s="11" t="str">
        <f t="shared" si="40"/>
        <v>N814094 17</v>
      </c>
      <c r="B873" s="3" t="s">
        <v>138</v>
      </c>
      <c r="C873" s="226"/>
      <c r="D873" s="268"/>
      <c r="E873" s="104">
        <v>6473.5</v>
      </c>
      <c r="F873" s="106">
        <v>245.19</v>
      </c>
      <c r="G873" s="104">
        <v>24601.3</v>
      </c>
      <c r="H873" s="105">
        <v>44677</v>
      </c>
      <c r="J873" s="30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2">
        <f t="shared" si="41"/>
        <v>17882.61</v>
      </c>
    </row>
    <row r="874" spans="1:14" ht="15.75" thickBot="1">
      <c r="A874" s="11" t="str">
        <f t="shared" ref="A874:A937" si="43">B874&amp;" "&amp;IF(C874="",C873,C874)</f>
        <v>N814094 18</v>
      </c>
      <c r="B874" s="3" t="s">
        <v>138</v>
      </c>
      <c r="C874" s="224">
        <v>18</v>
      </c>
      <c r="D874" s="267">
        <v>17882.61</v>
      </c>
      <c r="E874" s="104">
        <v>8633.73</v>
      </c>
      <c r="F874" s="106" t="s">
        <v>30</v>
      </c>
      <c r="G874" s="104">
        <f>+D874+E874</f>
        <v>26516.34</v>
      </c>
      <c r="H874" s="105">
        <v>44697</v>
      </c>
      <c r="I874" s="41">
        <v>44697</v>
      </c>
      <c r="J874" s="30">
        <f t="shared" si="42"/>
        <v>44682</v>
      </c>
      <c r="L874" s="11">
        <f>IF(I874&lt;&gt;"",IF(SUMIF(Planes!BA:BA,'Control de pagos'!A874,Planes!BC:BC)=0,"",SUMIF(Planes!BA:BA,'Control de pagos'!A874,Planes!BC:BC)),"")</f>
        <v>561.78959999999995</v>
      </c>
      <c r="N874" s="62">
        <f t="shared" si="41"/>
        <v>17882.61</v>
      </c>
    </row>
    <row r="875" spans="1:14" ht="15.75" thickBot="1">
      <c r="A875" s="11" t="str">
        <f t="shared" si="43"/>
        <v>N814094 18</v>
      </c>
      <c r="B875" s="3" t="s">
        <v>138</v>
      </c>
      <c r="C875" s="226"/>
      <c r="D875" s="268"/>
      <c r="E875" s="104">
        <v>6831.15</v>
      </c>
      <c r="F875" s="106">
        <v>248.78</v>
      </c>
      <c r="G875" s="104">
        <v>24962.54</v>
      </c>
      <c r="H875" s="105">
        <v>44707</v>
      </c>
      <c r="J875" s="30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2">
        <f t="shared" si="41"/>
        <v>17882.61</v>
      </c>
    </row>
    <row r="876" spans="1:14" ht="15.75" thickBot="1">
      <c r="A876" s="11" t="str">
        <f t="shared" si="43"/>
        <v>N814094 19</v>
      </c>
      <c r="B876" s="3" t="s">
        <v>138</v>
      </c>
      <c r="C876" s="224">
        <v>19</v>
      </c>
      <c r="D876" s="267">
        <v>17882.61</v>
      </c>
      <c r="E876" s="104">
        <v>7188.81</v>
      </c>
      <c r="F876" s="106" t="s">
        <v>30</v>
      </c>
      <c r="G876" s="104">
        <v>25071.42</v>
      </c>
      <c r="H876" s="105">
        <v>44728</v>
      </c>
      <c r="I876" s="41">
        <v>44728</v>
      </c>
      <c r="J876" s="30">
        <f t="shared" si="42"/>
        <v>44713</v>
      </c>
      <c r="L876" s="11">
        <f>IF(I876&lt;&gt;"",IF(SUMIF(Planes!BA:BA,'Control de pagos'!A876,Planes!BC:BC)=0,"",SUMIF(Planes!BA:BA,'Control de pagos'!A876,Planes!BC:BC)),"")</f>
        <v>561.78959999999995</v>
      </c>
      <c r="N876" s="62">
        <f t="shared" si="41"/>
        <v>17882.61</v>
      </c>
    </row>
    <row r="877" spans="1:14" ht="15.75" thickBot="1">
      <c r="A877" s="11" t="str">
        <f t="shared" si="43"/>
        <v>N814094 19</v>
      </c>
      <c r="B877" s="3" t="s">
        <v>138</v>
      </c>
      <c r="C877" s="226"/>
      <c r="D877" s="268"/>
      <c r="E877" s="104">
        <v>7188.81</v>
      </c>
      <c r="F877" s="106">
        <v>252.38</v>
      </c>
      <c r="G877" s="104">
        <v>25323.8</v>
      </c>
      <c r="H877" s="105">
        <v>44738</v>
      </c>
      <c r="J877" s="30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2">
        <f t="shared" si="41"/>
        <v>17882.61</v>
      </c>
    </row>
    <row r="878" spans="1:14" ht="15.75" thickBot="1">
      <c r="A878" s="11" t="str">
        <f t="shared" si="43"/>
        <v>N814094 20</v>
      </c>
      <c r="B878" s="3" t="s">
        <v>138</v>
      </c>
      <c r="C878" s="224">
        <v>20</v>
      </c>
      <c r="D878" s="267">
        <v>17882.61</v>
      </c>
      <c r="E878" s="104">
        <v>7546.46</v>
      </c>
      <c r="F878" s="106" t="s">
        <v>30</v>
      </c>
      <c r="G878" s="104">
        <v>25429.07</v>
      </c>
      <c r="H878" s="105">
        <v>44758</v>
      </c>
      <c r="I878" s="41">
        <v>44758</v>
      </c>
      <c r="J878" s="30">
        <f t="shared" si="42"/>
        <v>44743</v>
      </c>
      <c r="L878" s="11">
        <f>IF(I878&lt;&gt;"",IF(SUMIF(Planes!BA:BA,'Control de pagos'!A878,Planes!BC:BC)=0,"",SUMIF(Planes!BA:BA,'Control de pagos'!A878,Planes!BC:BC)),"")</f>
        <v>561.78959999999995</v>
      </c>
      <c r="N878" s="62">
        <f t="shared" si="41"/>
        <v>17882.61</v>
      </c>
    </row>
    <row r="879" spans="1:14" ht="15.75" thickBot="1">
      <c r="A879" s="11" t="str">
        <f t="shared" si="43"/>
        <v>N814094 20</v>
      </c>
      <c r="B879" s="3" t="s">
        <v>138</v>
      </c>
      <c r="C879" s="226"/>
      <c r="D879" s="268"/>
      <c r="E879" s="104">
        <v>7546.46</v>
      </c>
      <c r="F879" s="106">
        <v>255.99</v>
      </c>
      <c r="G879" s="104">
        <v>25685.06</v>
      </c>
      <c r="H879" s="105">
        <v>44768</v>
      </c>
      <c r="J879" s="30" t="str">
        <f t="shared" si="42"/>
        <v>-</v>
      </c>
      <c r="L879" s="11" t="str">
        <f>IF(I879&lt;&gt;"",IF(SUMIF(Planes!BA:BA,'Control de pagos'!A879,Planes!BC:BC)=0,"",SUMIF(Planes!BA:BA,'Control de pagos'!A879,Planes!BC:BC)),"")</f>
        <v/>
      </c>
      <c r="N879" s="62">
        <f t="shared" si="41"/>
        <v>17882.61</v>
      </c>
    </row>
    <row r="880" spans="1:14" ht="15.75" thickBot="1">
      <c r="A880" s="11" t="str">
        <f t="shared" si="43"/>
        <v>N814094 21</v>
      </c>
      <c r="B880" s="3" t="s">
        <v>138</v>
      </c>
      <c r="C880" s="224">
        <v>21</v>
      </c>
      <c r="D880" s="267">
        <v>17882.61</v>
      </c>
      <c r="E880" s="104">
        <v>7904.12</v>
      </c>
      <c r="F880" s="106" t="s">
        <v>30</v>
      </c>
      <c r="G880" s="104">
        <v>25786.73</v>
      </c>
      <c r="H880" s="105">
        <v>44789</v>
      </c>
      <c r="I880" s="41">
        <v>44789</v>
      </c>
      <c r="J880" s="30">
        <f t="shared" si="42"/>
        <v>44774</v>
      </c>
      <c r="L880" s="11">
        <f>IF(I880&lt;&gt;"",IF(SUMIF(Planes!BA:BA,'Control de pagos'!A880,Planes!BC:BC)=0,"",SUMIF(Planes!BA:BA,'Control de pagos'!A880,Planes!BC:BC)),"")</f>
        <v>561.78959999999995</v>
      </c>
      <c r="N880" s="62">
        <f t="shared" si="41"/>
        <v>17882.61</v>
      </c>
    </row>
    <row r="881" spans="1:14" ht="15.75" thickBot="1">
      <c r="A881" s="11" t="str">
        <f t="shared" si="43"/>
        <v>N814094 21</v>
      </c>
      <c r="B881" s="3" t="s">
        <v>138</v>
      </c>
      <c r="C881" s="226"/>
      <c r="D881" s="268"/>
      <c r="E881" s="104">
        <v>7904.12</v>
      </c>
      <c r="F881" s="106">
        <v>259.58999999999997</v>
      </c>
      <c r="G881" s="104">
        <v>26046.32</v>
      </c>
      <c r="H881" s="105">
        <v>44799</v>
      </c>
      <c r="J881" s="30" t="str">
        <f t="shared" si="42"/>
        <v>-</v>
      </c>
      <c r="L881" s="11" t="str">
        <f>IF(I881&lt;&gt;"",IF(SUMIF(Planes!BA:BA,'Control de pagos'!A881,Planes!BC:BC)=0,"",SUMIF(Planes!BA:BA,'Control de pagos'!A881,Planes!BC:BC)),"")</f>
        <v/>
      </c>
      <c r="N881" s="62">
        <f t="shared" si="41"/>
        <v>17882.61</v>
      </c>
    </row>
    <row r="882" spans="1:14" ht="15.75" thickBot="1">
      <c r="A882" s="11" t="str">
        <f t="shared" si="43"/>
        <v>N814094 22</v>
      </c>
      <c r="B882" s="3" t="s">
        <v>138</v>
      </c>
      <c r="C882" s="224">
        <v>22</v>
      </c>
      <c r="D882" s="267">
        <v>17882.61</v>
      </c>
      <c r="E882" s="104">
        <v>8261.77</v>
      </c>
      <c r="F882" s="106" t="s">
        <v>30</v>
      </c>
      <c r="G882" s="104">
        <v>26144.38</v>
      </c>
      <c r="H882" s="105">
        <v>44820</v>
      </c>
      <c r="J882" s="30" t="str">
        <f t="shared" si="42"/>
        <v>-</v>
      </c>
      <c r="L882" s="11" t="str">
        <f>IF(I882&lt;&gt;"",IF(SUMIF(Planes!BA:BA,'Control de pagos'!A882,Planes!BC:BC)=0,"",SUMIF(Planes!BA:BA,'Control de pagos'!A882,Planes!BC:BC)),"")</f>
        <v/>
      </c>
      <c r="N882" s="62">
        <f t="shared" si="41"/>
        <v>17882.61</v>
      </c>
    </row>
    <row r="883" spans="1:14" ht="15.75" thickBot="1">
      <c r="A883" s="11" t="str">
        <f t="shared" si="43"/>
        <v>N814094 22</v>
      </c>
      <c r="B883" s="3" t="s">
        <v>138</v>
      </c>
      <c r="C883" s="226"/>
      <c r="D883" s="268"/>
      <c r="E883" s="104">
        <v>8261.77</v>
      </c>
      <c r="F883" s="106">
        <v>263.19</v>
      </c>
      <c r="G883" s="104">
        <v>26407.57</v>
      </c>
      <c r="H883" s="105">
        <v>44830</v>
      </c>
      <c r="I883" s="41">
        <v>44830</v>
      </c>
      <c r="J883" s="30">
        <f t="shared" si="42"/>
        <v>44805</v>
      </c>
      <c r="L883" s="11">
        <f>IF(I883&lt;&gt;"",IF(SUMIF(Planes!BA:BA,'Control de pagos'!A883,Planes!BC:BC)=0,"",SUMIF(Planes!BA:BA,'Control de pagos'!A883,Planes!BC:BC)),"")</f>
        <v>561.78959999999995</v>
      </c>
      <c r="N883" s="62">
        <f t="shared" si="41"/>
        <v>17882.61</v>
      </c>
    </row>
    <row r="884" spans="1:14" ht="15.75" thickBot="1">
      <c r="A884" s="11" t="str">
        <f t="shared" si="43"/>
        <v>N814094 23</v>
      </c>
      <c r="B884" s="3" t="s">
        <v>138</v>
      </c>
      <c r="C884" s="224">
        <v>23</v>
      </c>
      <c r="D884" s="267">
        <v>17882.61</v>
      </c>
      <c r="E884" s="104">
        <v>8619.42</v>
      </c>
      <c r="F884" s="106" t="s">
        <v>30</v>
      </c>
      <c r="G884" s="104">
        <v>26502.03</v>
      </c>
      <c r="H884" s="105">
        <v>44850</v>
      </c>
      <c r="J884" s="30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2">
        <f t="shared" si="41"/>
        <v>17882.61</v>
      </c>
    </row>
    <row r="885" spans="1:14" ht="15.75" thickBot="1">
      <c r="A885" s="11" t="str">
        <f t="shared" si="43"/>
        <v>N814094 23</v>
      </c>
      <c r="B885" s="3" t="s">
        <v>138</v>
      </c>
      <c r="C885" s="226"/>
      <c r="D885" s="268"/>
      <c r="E885" s="104">
        <v>8619.42</v>
      </c>
      <c r="F885" s="106">
        <v>266.77999999999997</v>
      </c>
      <c r="G885" s="104">
        <v>26768.81</v>
      </c>
      <c r="H885" s="105">
        <v>44860</v>
      </c>
      <c r="I885" s="41">
        <v>44860</v>
      </c>
      <c r="J885" s="30">
        <f t="shared" si="42"/>
        <v>44835</v>
      </c>
      <c r="L885" s="11">
        <f>IF(I885&lt;&gt;"",IF(SUMIF(Planes!BA:BA,'Control de pagos'!A885,Planes!BC:BC)=0,"",SUMIF(Planes!BA:BA,'Control de pagos'!A885,Planes!BC:BC)),"")</f>
        <v>561.78959999999995</v>
      </c>
      <c r="N885" s="62">
        <f t="shared" si="41"/>
        <v>17882.61</v>
      </c>
    </row>
    <row r="886" spans="1:14" ht="15.75" thickBot="1">
      <c r="A886" s="11" t="str">
        <f t="shared" si="43"/>
        <v>N814094 24</v>
      </c>
      <c r="B886" s="3" t="s">
        <v>138</v>
      </c>
      <c r="C886" s="224">
        <v>24</v>
      </c>
      <c r="D886" s="267">
        <v>17882.61</v>
      </c>
      <c r="E886" s="104">
        <v>8977.07</v>
      </c>
      <c r="F886" s="106" t="s">
        <v>30</v>
      </c>
      <c r="G886" s="104">
        <v>26859.68</v>
      </c>
      <c r="H886" s="105">
        <v>44881</v>
      </c>
      <c r="I886" s="41">
        <v>44881</v>
      </c>
      <c r="J886" s="30">
        <f t="shared" si="42"/>
        <v>44866</v>
      </c>
      <c r="L886" s="11">
        <f>IF(I886&lt;&gt;"",IF(SUMIF(Planes!BA:BA,'Control de pagos'!A886,Planes!BC:BC)=0,"",SUMIF(Planes!BA:BA,'Control de pagos'!A886,Planes!BC:BC)),"")</f>
        <v>561.78959999999995</v>
      </c>
      <c r="N886" s="62">
        <f t="shared" si="41"/>
        <v>17882.61</v>
      </c>
    </row>
    <row r="887" spans="1:14" ht="15.75" thickBot="1">
      <c r="A887" s="11" t="str">
        <f t="shared" si="43"/>
        <v>N814094 24</v>
      </c>
      <c r="B887" s="3" t="s">
        <v>138</v>
      </c>
      <c r="C887" s="226"/>
      <c r="D887" s="268"/>
      <c r="E887" s="104">
        <v>8977.07</v>
      </c>
      <c r="F887" s="106">
        <v>270.39</v>
      </c>
      <c r="G887" s="104">
        <v>27130.07</v>
      </c>
      <c r="H887" s="105">
        <v>44891</v>
      </c>
      <c r="J887" s="30" t="str">
        <f t="shared" si="42"/>
        <v>-</v>
      </c>
      <c r="L887" s="11" t="str">
        <f>IF(I887&lt;&gt;"",IF(SUMIF(Planes!BA:BA,'Control de pagos'!A887,Planes!BC:BC)=0,"",SUMIF(Planes!BA:BA,'Control de pagos'!A887,Planes!BC:BC)),"")</f>
        <v/>
      </c>
      <c r="N887" s="62">
        <f t="shared" si="41"/>
        <v>17882.61</v>
      </c>
    </row>
    <row r="888" spans="1:14" ht="15.75" thickBot="1">
      <c r="A888" s="11" t="str">
        <f t="shared" si="43"/>
        <v>N814094 25</v>
      </c>
      <c r="B888" s="3" t="s">
        <v>138</v>
      </c>
      <c r="C888" s="224">
        <v>25</v>
      </c>
      <c r="D888" s="267">
        <v>17882.61</v>
      </c>
      <c r="E888" s="104">
        <v>9334.7199999999993</v>
      </c>
      <c r="F888" s="106" t="s">
        <v>30</v>
      </c>
      <c r="G888" s="104">
        <v>27217.33</v>
      </c>
      <c r="H888" s="105">
        <v>44911</v>
      </c>
      <c r="J888" s="30" t="str">
        <f t="shared" si="42"/>
        <v>-</v>
      </c>
      <c r="L888" s="11" t="str">
        <f>IF(I888&lt;&gt;"",IF(SUMIF(Planes!BA:BA,'Control de pagos'!A888,Planes!BC:BC)=0,"",SUMIF(Planes!BA:BA,'Control de pagos'!A888,Planes!BC:BC)),"")</f>
        <v/>
      </c>
      <c r="N888" s="62">
        <f t="shared" si="41"/>
        <v>17882.61</v>
      </c>
    </row>
    <row r="889" spans="1:14" ht="15.75" thickBot="1">
      <c r="A889" s="11" t="str">
        <f t="shared" si="43"/>
        <v>N814094 25</v>
      </c>
      <c r="B889" s="3" t="s">
        <v>138</v>
      </c>
      <c r="C889" s="226"/>
      <c r="D889" s="268"/>
      <c r="E889" s="104">
        <v>9334.7199999999993</v>
      </c>
      <c r="F889" s="106">
        <v>273.99</v>
      </c>
      <c r="G889" s="104">
        <v>27491.32</v>
      </c>
      <c r="H889" s="105">
        <v>44921</v>
      </c>
      <c r="I889" s="41">
        <v>44999</v>
      </c>
      <c r="J889" s="30">
        <f t="shared" si="42"/>
        <v>44986</v>
      </c>
      <c r="L889" s="11">
        <f>IF(I889&lt;&gt;"",IF(SUMIF(Planes!BA:BA,'Control de pagos'!A889,Planes!BC:BC)=0,"",SUMIF(Planes!BA:BA,'Control de pagos'!A889,Planes!BC:BC)),"")</f>
        <v>561.78959999999995</v>
      </c>
      <c r="N889" s="62">
        <f t="shared" si="41"/>
        <v>17882.61</v>
      </c>
    </row>
    <row r="890" spans="1:14" ht="15.75" thickBot="1">
      <c r="A890" s="11" t="str">
        <f t="shared" si="43"/>
        <v>N814094 26</v>
      </c>
      <c r="B890" s="3" t="s">
        <v>138</v>
      </c>
      <c r="C890" s="224">
        <v>26</v>
      </c>
      <c r="D890" s="267">
        <v>17882.61</v>
      </c>
      <c r="E890" s="104">
        <v>9692.3799999999992</v>
      </c>
      <c r="F890" s="106" t="s">
        <v>30</v>
      </c>
      <c r="G890" s="104">
        <v>27574.99</v>
      </c>
      <c r="H890" s="105">
        <v>44942</v>
      </c>
      <c r="I890" s="41">
        <v>44942</v>
      </c>
      <c r="J890" s="30">
        <f t="shared" si="42"/>
        <v>44927</v>
      </c>
      <c r="L890" s="11">
        <f>IF(I890&lt;&gt;"",IF(SUMIF(Planes!BA:BA,'Control de pagos'!A890,Planes!BC:BC)=0,"",SUMIF(Planes!BA:BA,'Control de pagos'!A890,Planes!BC:BC)),"")</f>
        <v>561.78959999999995</v>
      </c>
      <c r="N890" s="62">
        <f t="shared" si="41"/>
        <v>17882.61</v>
      </c>
    </row>
    <row r="891" spans="1:14" ht="15.75" thickBot="1">
      <c r="A891" s="11" t="str">
        <f t="shared" si="43"/>
        <v>N814094 26</v>
      </c>
      <c r="B891" s="3" t="s">
        <v>138</v>
      </c>
      <c r="C891" s="226"/>
      <c r="D891" s="268"/>
      <c r="E891" s="104">
        <v>9692.3799999999992</v>
      </c>
      <c r="F891" s="106">
        <v>277.58999999999997</v>
      </c>
      <c r="G891" s="104">
        <v>27852.58</v>
      </c>
      <c r="H891" s="105">
        <v>44952</v>
      </c>
      <c r="J891" s="30" t="str">
        <f t="shared" si="42"/>
        <v>-</v>
      </c>
      <c r="L891" s="11" t="str">
        <f>IF(I891&lt;&gt;"",IF(SUMIF(Planes!BA:BA,'Control de pagos'!A891,Planes!BC:BC)=0,"",SUMIF(Planes!BA:BA,'Control de pagos'!A891,Planes!BC:BC)),"")</f>
        <v/>
      </c>
      <c r="N891" s="62">
        <f t="shared" si="41"/>
        <v>17882.61</v>
      </c>
    </row>
    <row r="892" spans="1:14" ht="15.75" thickBot="1">
      <c r="A892" s="11" t="str">
        <f t="shared" si="43"/>
        <v>N814094 27</v>
      </c>
      <c r="B892" s="3" t="s">
        <v>138</v>
      </c>
      <c r="C892" s="224">
        <v>27</v>
      </c>
      <c r="D892" s="267">
        <v>17882.61</v>
      </c>
      <c r="E892" s="104">
        <v>10050.030000000001</v>
      </c>
      <c r="F892" s="106" t="s">
        <v>30</v>
      </c>
      <c r="G892" s="104">
        <v>27932.639999999999</v>
      </c>
      <c r="H892" s="105">
        <v>44973</v>
      </c>
      <c r="I892" s="41">
        <v>44973</v>
      </c>
      <c r="J892" s="30">
        <f t="shared" si="42"/>
        <v>44958</v>
      </c>
      <c r="L892" s="11">
        <f>IF(I892&lt;&gt;"",IF(SUMIF(Planes!BA:BA,'Control de pagos'!A892,Planes!BC:BC)=0,"",SUMIF(Planes!BA:BA,'Control de pagos'!A892,Planes!BC:BC)),"")</f>
        <v>561.78959999999995</v>
      </c>
      <c r="N892" s="62">
        <f t="shared" si="41"/>
        <v>17882.61</v>
      </c>
    </row>
    <row r="893" spans="1:14" ht="15.75" thickBot="1">
      <c r="A893" s="11" t="str">
        <f t="shared" si="43"/>
        <v>N814094 27</v>
      </c>
      <c r="B893" s="3" t="s">
        <v>138</v>
      </c>
      <c r="C893" s="226"/>
      <c r="D893" s="268"/>
      <c r="E893" s="104">
        <v>10050.030000000001</v>
      </c>
      <c r="F893" s="106">
        <v>281.18</v>
      </c>
      <c r="G893" s="104">
        <v>28213.82</v>
      </c>
      <c r="H893" s="105">
        <v>44983</v>
      </c>
      <c r="J893" s="30" t="str">
        <f t="shared" si="42"/>
        <v>-</v>
      </c>
      <c r="L893" s="11" t="str">
        <f>IF(I893&lt;&gt;"",IF(SUMIF(Planes!BA:BA,'Control de pagos'!A893,Planes!BC:BC)=0,"",SUMIF(Planes!BA:BA,'Control de pagos'!A893,Planes!BC:BC)),"")</f>
        <v/>
      </c>
      <c r="N893" s="62">
        <f t="shared" si="41"/>
        <v>17882.61</v>
      </c>
    </row>
    <row r="894" spans="1:14" ht="15.75" thickBot="1">
      <c r="A894" s="11" t="str">
        <f t="shared" si="43"/>
        <v>N814094 28</v>
      </c>
      <c r="B894" s="3" t="s">
        <v>138</v>
      </c>
      <c r="C894" s="224">
        <v>28</v>
      </c>
      <c r="D894" s="267">
        <v>17882.61</v>
      </c>
      <c r="E894" s="104">
        <v>10407.68</v>
      </c>
      <c r="F894" s="106" t="s">
        <v>30</v>
      </c>
      <c r="G894" s="104">
        <v>28290.29</v>
      </c>
      <c r="H894" s="105">
        <v>45001</v>
      </c>
      <c r="J894" s="30" t="str">
        <f t="shared" si="42"/>
        <v>-</v>
      </c>
      <c r="L894" s="11" t="str">
        <f>IF(I894&lt;&gt;"",IF(SUMIF(Planes!BA:BA,'Control de pagos'!A894,Planes!BC:BC)=0,"",SUMIF(Planes!BA:BA,'Control de pagos'!A894,Planes!BC:BC)),"")</f>
        <v/>
      </c>
      <c r="N894" s="62">
        <f t="shared" si="41"/>
        <v>17882.61</v>
      </c>
    </row>
    <row r="895" spans="1:14" ht="15.75" thickBot="1">
      <c r="A895" s="11" t="str">
        <f t="shared" si="43"/>
        <v>N814094 28</v>
      </c>
      <c r="B895" s="3" t="s">
        <v>138</v>
      </c>
      <c r="C895" s="226"/>
      <c r="D895" s="268"/>
      <c r="E895" s="104">
        <v>10407.68</v>
      </c>
      <c r="F895" s="106">
        <v>284.79000000000002</v>
      </c>
      <c r="G895" s="104">
        <v>28575.08</v>
      </c>
      <c r="H895" s="105">
        <v>45011</v>
      </c>
      <c r="I895" s="41">
        <v>45044</v>
      </c>
      <c r="J895" s="30">
        <f t="shared" si="42"/>
        <v>45017</v>
      </c>
      <c r="L895" s="11">
        <f>IF(I895&lt;&gt;"",IF(SUMIF(Planes!BA:BA,'Control de pagos'!A895,Planes!BC:BC)=0,"",SUMIF(Planes!BA:BA,'Control de pagos'!A895,Planes!BC:BC)),"")</f>
        <v>561.78959999999995</v>
      </c>
      <c r="N895" s="62">
        <f t="shared" si="41"/>
        <v>17882.61</v>
      </c>
    </row>
    <row r="896" spans="1:14" ht="15.75" thickBot="1">
      <c r="A896" s="11" t="str">
        <f t="shared" si="43"/>
        <v>N814094 29</v>
      </c>
      <c r="B896" s="3" t="s">
        <v>138</v>
      </c>
      <c r="C896" s="224">
        <v>29</v>
      </c>
      <c r="D896" s="267">
        <v>17882.61</v>
      </c>
      <c r="E896" s="104">
        <v>10765.33</v>
      </c>
      <c r="F896" s="106" t="s">
        <v>30</v>
      </c>
      <c r="G896" s="104">
        <v>28647.94</v>
      </c>
      <c r="H896" s="105">
        <v>45032</v>
      </c>
      <c r="I896" s="41">
        <v>45032</v>
      </c>
      <c r="J896" s="30">
        <f t="shared" si="42"/>
        <v>45017</v>
      </c>
      <c r="L896" s="11">
        <f>IF(I896&lt;&gt;"",IF(SUMIF(Planes!BA:BA,'Control de pagos'!A896,Planes!BC:BC)=0,"",SUMIF(Planes!BA:BA,'Control de pagos'!A896,Planes!BC:BC)),"")</f>
        <v>561.78959999999995</v>
      </c>
      <c r="N896" s="62">
        <f t="shared" si="41"/>
        <v>17882.61</v>
      </c>
    </row>
    <row r="897" spans="1:14" ht="15.75" thickBot="1">
      <c r="A897" s="11" t="str">
        <f t="shared" si="43"/>
        <v>N814094 29</v>
      </c>
      <c r="B897" s="3" t="s">
        <v>138</v>
      </c>
      <c r="C897" s="226"/>
      <c r="D897" s="268"/>
      <c r="E897" s="104">
        <v>10765.33</v>
      </c>
      <c r="F897" s="106">
        <v>288.39</v>
      </c>
      <c r="G897" s="104">
        <v>28936.33</v>
      </c>
      <c r="H897" s="105">
        <v>45042</v>
      </c>
      <c r="J897" s="30" t="str">
        <f t="shared" si="42"/>
        <v>-</v>
      </c>
      <c r="L897" s="11" t="str">
        <f>IF(I897&lt;&gt;"",IF(SUMIF(Planes!BA:BA,'Control de pagos'!A897,Planes!BC:BC)=0,"",SUMIF(Planes!BA:BA,'Control de pagos'!A897,Planes!BC:BC)),"")</f>
        <v/>
      </c>
      <c r="N897" s="62">
        <f t="shared" si="41"/>
        <v>17882.61</v>
      </c>
    </row>
    <row r="898" spans="1:14" ht="15.75" thickBot="1">
      <c r="A898" s="11" t="str">
        <f t="shared" si="43"/>
        <v>N814094 30</v>
      </c>
      <c r="B898" s="3" t="s">
        <v>138</v>
      </c>
      <c r="C898" s="224">
        <v>30</v>
      </c>
      <c r="D898" s="267">
        <v>17882.61</v>
      </c>
      <c r="E898" s="104">
        <v>11122.98</v>
      </c>
      <c r="F898" s="106" t="s">
        <v>30</v>
      </c>
      <c r="G898" s="104">
        <v>29005.59</v>
      </c>
      <c r="H898" s="105">
        <v>45062</v>
      </c>
      <c r="I898" s="41">
        <v>45062</v>
      </c>
      <c r="J898" s="30">
        <f t="shared" si="42"/>
        <v>45047</v>
      </c>
      <c r="L898" s="11">
        <f>IF(I898&lt;&gt;"",IF(SUMIF(Planes!BA:BA,'Control de pagos'!A898,Planes!BC:BC)=0,"",SUMIF(Planes!BA:BA,'Control de pagos'!A898,Planes!BC:BC)),"")</f>
        <v>561.78959999999995</v>
      </c>
      <c r="N898" s="62">
        <f t="shared" si="41"/>
        <v>17882.61</v>
      </c>
    </row>
    <row r="899" spans="1:14" ht="15.75" thickBot="1">
      <c r="A899" s="11" t="str">
        <f t="shared" si="43"/>
        <v>N814094 30</v>
      </c>
      <c r="B899" s="3" t="s">
        <v>138</v>
      </c>
      <c r="C899" s="226"/>
      <c r="D899" s="268"/>
      <c r="E899" s="104">
        <v>11122.98</v>
      </c>
      <c r="F899" s="106">
        <v>291.99</v>
      </c>
      <c r="G899" s="104">
        <v>29297.58</v>
      </c>
      <c r="H899" s="105">
        <v>45072</v>
      </c>
      <c r="J899" s="30" t="str">
        <f t="shared" si="42"/>
        <v>-</v>
      </c>
      <c r="L899" s="11" t="str">
        <f>IF(I899&lt;&gt;"",IF(SUMIF(Planes!BA:BA,'Control de pagos'!A899,Planes!BC:BC)=0,"",SUMIF(Planes!BA:BA,'Control de pagos'!A899,Planes!BC:BC)),"")</f>
        <v/>
      </c>
      <c r="N899" s="62">
        <f t="shared" si="41"/>
        <v>17882.61</v>
      </c>
    </row>
    <row r="900" spans="1:14" ht="15.75" thickBot="1">
      <c r="A900" s="11" t="str">
        <f t="shared" si="43"/>
        <v>N814094 31</v>
      </c>
      <c r="B900" s="3" t="s">
        <v>138</v>
      </c>
      <c r="C900" s="224">
        <v>31</v>
      </c>
      <c r="D900" s="267">
        <v>17882.61</v>
      </c>
      <c r="E900" s="104">
        <v>11480.63</v>
      </c>
      <c r="F900" s="106" t="s">
        <v>30</v>
      </c>
      <c r="G900" s="104">
        <v>29363.24</v>
      </c>
      <c r="H900" s="105">
        <v>45093</v>
      </c>
      <c r="J900" s="30" t="str">
        <f t="shared" si="42"/>
        <v>-</v>
      </c>
      <c r="L900" s="11" t="str">
        <f>IF(I900&lt;&gt;"",IF(SUMIF(Planes!BA:BA,'Control de pagos'!A900,Planes!BC:BC)=0,"",SUMIF(Planes!BA:BA,'Control de pagos'!A900,Planes!BC:BC)),"")</f>
        <v/>
      </c>
      <c r="N900" s="62">
        <f t="shared" ref="N900:N963" si="44">IF(D900=0,D899,D900)</f>
        <v>17882.61</v>
      </c>
    </row>
    <row r="901" spans="1:14" ht="15.75" thickBot="1">
      <c r="A901" s="11" t="str">
        <f t="shared" si="43"/>
        <v>N814094 31</v>
      </c>
      <c r="B901" s="3" t="s">
        <v>138</v>
      </c>
      <c r="C901" s="226"/>
      <c r="D901" s="268"/>
      <c r="E901" s="104">
        <v>11480.63</v>
      </c>
      <c r="F901" s="106">
        <v>295.58999999999997</v>
      </c>
      <c r="G901" s="104">
        <v>29658.83</v>
      </c>
      <c r="H901" s="105">
        <v>45103</v>
      </c>
      <c r="I901" s="41">
        <v>45103</v>
      </c>
      <c r="J901" s="30">
        <f t="shared" si="42"/>
        <v>45078</v>
      </c>
      <c r="L901" s="11">
        <f>IF(I901&lt;&gt;"",IF(SUMIF(Planes!BA:BA,'Control de pagos'!A901,Planes!BC:BC)=0,"",SUMIF(Planes!BA:BA,'Control de pagos'!A901,Planes!BC:BC)),"")</f>
        <v>561.78959999999995</v>
      </c>
      <c r="N901" s="62">
        <f t="shared" si="44"/>
        <v>17882.61</v>
      </c>
    </row>
    <row r="902" spans="1:14" ht="15.75" thickBot="1">
      <c r="A902" s="11" t="str">
        <f t="shared" si="43"/>
        <v>N814094 32</v>
      </c>
      <c r="B902" s="3" t="s">
        <v>138</v>
      </c>
      <c r="C902" s="224">
        <v>32</v>
      </c>
      <c r="D902" s="267">
        <v>17882.61</v>
      </c>
      <c r="E902" s="104">
        <v>11838.29</v>
      </c>
      <c r="F902" s="106" t="s">
        <v>30</v>
      </c>
      <c r="G902" s="104">
        <v>29720.9</v>
      </c>
      <c r="H902" s="105">
        <v>45123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2">
        <f t="shared" si="44"/>
        <v>17882.61</v>
      </c>
    </row>
    <row r="903" spans="1:14" ht="15.75" thickBot="1">
      <c r="A903" s="11" t="str">
        <f t="shared" si="43"/>
        <v>N814094 32</v>
      </c>
      <c r="B903" s="3" t="s">
        <v>138</v>
      </c>
      <c r="C903" s="226"/>
      <c r="D903" s="268"/>
      <c r="E903" s="104">
        <v>11838.29</v>
      </c>
      <c r="F903" s="106">
        <v>299.19</v>
      </c>
      <c r="G903" s="104">
        <v>30020.09</v>
      </c>
      <c r="H903" s="105">
        <v>45133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2">
        <f t="shared" si="44"/>
        <v>17882.61</v>
      </c>
    </row>
    <row r="904" spans="1:14" ht="15.75" thickBot="1">
      <c r="A904" s="11" t="str">
        <f t="shared" si="43"/>
        <v>N814094 33</v>
      </c>
      <c r="B904" s="3" t="s">
        <v>138</v>
      </c>
      <c r="C904" s="224">
        <v>33</v>
      </c>
      <c r="D904" s="267">
        <v>17882.61</v>
      </c>
      <c r="E904" s="104">
        <v>12195.94</v>
      </c>
      <c r="F904" s="106" t="s">
        <v>30</v>
      </c>
      <c r="G904" s="104">
        <v>30078.55</v>
      </c>
      <c r="H904" s="105">
        <v>45154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2">
        <f t="shared" si="44"/>
        <v>17882.61</v>
      </c>
    </row>
    <row r="905" spans="1:14" ht="15.75" thickBot="1">
      <c r="A905" s="11" t="str">
        <f t="shared" si="43"/>
        <v>N814094 33</v>
      </c>
      <c r="B905" s="3" t="s">
        <v>138</v>
      </c>
      <c r="C905" s="226"/>
      <c r="D905" s="268"/>
      <c r="E905" s="104">
        <v>12195.94</v>
      </c>
      <c r="F905" s="106">
        <v>302.79000000000002</v>
      </c>
      <c r="G905" s="104">
        <v>30381.34</v>
      </c>
      <c r="H905" s="105">
        <v>45164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2">
        <f t="shared" si="44"/>
        <v>17882.61</v>
      </c>
    </row>
    <row r="906" spans="1:14" ht="15.75" thickBot="1">
      <c r="A906" s="11" t="str">
        <f t="shared" si="43"/>
        <v>N814094 34</v>
      </c>
      <c r="B906" s="3" t="s">
        <v>138</v>
      </c>
      <c r="C906" s="224">
        <v>34</v>
      </c>
      <c r="D906" s="267">
        <v>17882.61</v>
      </c>
      <c r="E906" s="104">
        <v>12553.59</v>
      </c>
      <c r="F906" s="106" t="s">
        <v>30</v>
      </c>
      <c r="G906" s="104">
        <v>30436.2</v>
      </c>
      <c r="H906" s="105">
        <v>45185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2">
        <f t="shared" si="44"/>
        <v>17882.61</v>
      </c>
    </row>
    <row r="907" spans="1:14" ht="15.75" thickBot="1">
      <c r="A907" s="11" t="str">
        <f t="shared" si="43"/>
        <v>N814094 34</v>
      </c>
      <c r="B907" s="3" t="s">
        <v>138</v>
      </c>
      <c r="C907" s="226"/>
      <c r="D907" s="268"/>
      <c r="E907" s="104">
        <v>12553.59</v>
      </c>
      <c r="F907" s="106">
        <v>306.39</v>
      </c>
      <c r="G907" s="104">
        <v>30742.59</v>
      </c>
      <c r="H907" s="105">
        <v>45195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2">
        <f t="shared" si="44"/>
        <v>17882.61</v>
      </c>
    </row>
    <row r="908" spans="1:14" ht="15.75" thickBot="1">
      <c r="A908" s="11" t="str">
        <f t="shared" si="43"/>
        <v>N814094 35</v>
      </c>
      <c r="B908" s="3" t="s">
        <v>138</v>
      </c>
      <c r="C908" s="224">
        <v>35</v>
      </c>
      <c r="D908" s="267">
        <v>17882.61</v>
      </c>
      <c r="E908" s="104">
        <v>12911.24</v>
      </c>
      <c r="F908" s="106" t="s">
        <v>30</v>
      </c>
      <c r="G908" s="104">
        <v>30793.85</v>
      </c>
      <c r="H908" s="105">
        <v>45215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2">
        <f t="shared" si="44"/>
        <v>17882.61</v>
      </c>
    </row>
    <row r="909" spans="1:14" ht="15.75" thickBot="1">
      <c r="A909" s="11" t="str">
        <f t="shared" si="43"/>
        <v>N814094 35</v>
      </c>
      <c r="B909" s="3" t="s">
        <v>138</v>
      </c>
      <c r="C909" s="226"/>
      <c r="D909" s="268"/>
      <c r="E909" s="104">
        <v>12911.24</v>
      </c>
      <c r="F909" s="106">
        <v>309.99</v>
      </c>
      <c r="G909" s="104">
        <v>31103.84</v>
      </c>
      <c r="H909" s="105">
        <v>45225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2">
        <f t="shared" si="44"/>
        <v>17882.61</v>
      </c>
    </row>
    <row r="910" spans="1:14" ht="15.75" thickBot="1">
      <c r="A910" s="11" t="str">
        <f t="shared" si="43"/>
        <v>N814094 36</v>
      </c>
      <c r="B910" s="3" t="s">
        <v>138</v>
      </c>
      <c r="C910" s="224">
        <v>36</v>
      </c>
      <c r="D910" s="267">
        <v>17882.61</v>
      </c>
      <c r="E910" s="104">
        <v>13268.89</v>
      </c>
      <c r="F910" s="106" t="s">
        <v>30</v>
      </c>
      <c r="G910" s="104">
        <v>31151.5</v>
      </c>
      <c r="H910" s="105">
        <v>45246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2">
        <f t="shared" si="44"/>
        <v>17882.61</v>
      </c>
    </row>
    <row r="911" spans="1:14" ht="15.75" thickBot="1">
      <c r="A911" s="11" t="str">
        <f t="shared" si="43"/>
        <v>N814094 36</v>
      </c>
      <c r="B911" s="3" t="s">
        <v>138</v>
      </c>
      <c r="C911" s="226"/>
      <c r="D911" s="268"/>
      <c r="E911" s="104">
        <v>13268.89</v>
      </c>
      <c r="F911" s="106">
        <v>313.58999999999997</v>
      </c>
      <c r="G911" s="104">
        <v>31465.09</v>
      </c>
      <c r="H911" s="105">
        <v>45256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2">
        <f t="shared" si="44"/>
        <v>17882.61</v>
      </c>
    </row>
    <row r="912" spans="1:14" ht="15.75" thickBot="1">
      <c r="A912" s="11" t="str">
        <f t="shared" si="43"/>
        <v>N814094 37</v>
      </c>
      <c r="B912" s="3" t="s">
        <v>138</v>
      </c>
      <c r="C912" s="224">
        <v>37</v>
      </c>
      <c r="D912" s="267">
        <v>17882.61</v>
      </c>
      <c r="E912" s="104">
        <v>13626.54</v>
      </c>
      <c r="F912" s="106" t="s">
        <v>30</v>
      </c>
      <c r="G912" s="104">
        <v>31509.15</v>
      </c>
      <c r="H912" s="105">
        <v>45276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2">
        <f t="shared" si="44"/>
        <v>17882.61</v>
      </c>
    </row>
    <row r="913" spans="1:14" ht="15.75" thickBot="1">
      <c r="A913" s="11" t="str">
        <f t="shared" si="43"/>
        <v>N814094 37</v>
      </c>
      <c r="B913" s="3" t="s">
        <v>138</v>
      </c>
      <c r="C913" s="226"/>
      <c r="D913" s="268"/>
      <c r="E913" s="104">
        <v>13626.54</v>
      </c>
      <c r="F913" s="106">
        <v>317.19</v>
      </c>
      <c r="G913" s="104">
        <v>31826.34</v>
      </c>
      <c r="H913" s="105">
        <v>45286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2">
        <f t="shared" si="44"/>
        <v>17882.61</v>
      </c>
    </row>
    <row r="914" spans="1:14" ht="15.75" thickBot="1">
      <c r="A914" s="11" t="str">
        <f t="shared" si="43"/>
        <v>N814094 38</v>
      </c>
      <c r="B914" s="3" t="s">
        <v>138</v>
      </c>
      <c r="C914" s="224">
        <v>38</v>
      </c>
      <c r="D914" s="267">
        <v>17882.61</v>
      </c>
      <c r="E914" s="104">
        <v>13984.21</v>
      </c>
      <c r="F914" s="106" t="s">
        <v>30</v>
      </c>
      <c r="G914" s="104">
        <v>31866.82</v>
      </c>
      <c r="H914" s="105">
        <v>45307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2">
        <f t="shared" si="44"/>
        <v>17882.61</v>
      </c>
    </row>
    <row r="915" spans="1:14" ht="15.75" thickBot="1">
      <c r="A915" s="11" t="str">
        <f t="shared" si="43"/>
        <v>N814094 38</v>
      </c>
      <c r="B915" s="3" t="s">
        <v>138</v>
      </c>
      <c r="C915" s="226"/>
      <c r="D915" s="268"/>
      <c r="E915" s="104">
        <v>13984.21</v>
      </c>
      <c r="F915" s="106">
        <v>320.79000000000002</v>
      </c>
      <c r="G915" s="104">
        <v>32187.61</v>
      </c>
      <c r="H915" s="105">
        <v>45317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2">
        <f t="shared" si="44"/>
        <v>17882.61</v>
      </c>
    </row>
    <row r="916" spans="1:14" ht="15.75" thickBot="1">
      <c r="A916" s="11" t="str">
        <f t="shared" si="43"/>
        <v>N814094 39</v>
      </c>
      <c r="B916" s="3" t="s">
        <v>138</v>
      </c>
      <c r="C916" s="224">
        <v>39</v>
      </c>
      <c r="D916" s="267">
        <v>17882.61</v>
      </c>
      <c r="E916" s="104">
        <v>14341.86</v>
      </c>
      <c r="F916" s="106" t="s">
        <v>30</v>
      </c>
      <c r="G916" s="104">
        <v>32224.47</v>
      </c>
      <c r="H916" s="105">
        <v>45338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2">
        <f t="shared" si="44"/>
        <v>17882.61</v>
      </c>
    </row>
    <row r="917" spans="1:14" ht="15.75" thickBot="1">
      <c r="A917" s="11" t="str">
        <f t="shared" si="43"/>
        <v>N814094 39</v>
      </c>
      <c r="B917" s="3" t="s">
        <v>138</v>
      </c>
      <c r="C917" s="226"/>
      <c r="D917" s="268"/>
      <c r="E917" s="104">
        <v>14341.86</v>
      </c>
      <c r="F917" s="106">
        <v>324.39</v>
      </c>
      <c r="G917" s="104">
        <v>32548.86</v>
      </c>
      <c r="H917" s="105">
        <v>45348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2">
        <f t="shared" si="44"/>
        <v>17882.61</v>
      </c>
    </row>
    <row r="918" spans="1:14" ht="15.75" thickBot="1">
      <c r="A918" s="11" t="str">
        <f t="shared" si="43"/>
        <v>N814094 40</v>
      </c>
      <c r="B918" s="3" t="s">
        <v>138</v>
      </c>
      <c r="C918" s="224">
        <v>40</v>
      </c>
      <c r="D918" s="267">
        <v>17882.61</v>
      </c>
      <c r="E918" s="104">
        <v>14699.51</v>
      </c>
      <c r="F918" s="106" t="s">
        <v>30</v>
      </c>
      <c r="G918" s="104">
        <v>32582.12</v>
      </c>
      <c r="H918" s="105">
        <v>45367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2">
        <f t="shared" si="44"/>
        <v>17882.61</v>
      </c>
    </row>
    <row r="919" spans="1:14" ht="15.75" thickBot="1">
      <c r="A919" s="11" t="str">
        <f t="shared" si="43"/>
        <v>N814094 40</v>
      </c>
      <c r="B919" s="3" t="s">
        <v>138</v>
      </c>
      <c r="C919" s="226"/>
      <c r="D919" s="268"/>
      <c r="E919" s="104">
        <v>14699.51</v>
      </c>
      <c r="F919" s="106">
        <v>328</v>
      </c>
      <c r="G919" s="104">
        <v>32910.120000000003</v>
      </c>
      <c r="H919" s="105">
        <v>45377</v>
      </c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2">
        <f t="shared" si="44"/>
        <v>17882.61</v>
      </c>
    </row>
    <row r="920" spans="1:14" ht="15.75" thickBot="1">
      <c r="A920" s="11" t="str">
        <f t="shared" si="43"/>
        <v>N814094 41</v>
      </c>
      <c r="B920" s="3" t="s">
        <v>138</v>
      </c>
      <c r="C920" s="224">
        <v>41</v>
      </c>
      <c r="D920" s="267">
        <v>17882.61</v>
      </c>
      <c r="E920" s="104">
        <v>15057.16</v>
      </c>
      <c r="F920" s="106" t="s">
        <v>30</v>
      </c>
      <c r="G920" s="104">
        <v>32939.769999999997</v>
      </c>
      <c r="H920" s="105">
        <v>45398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2">
        <f t="shared" si="44"/>
        <v>17882.61</v>
      </c>
    </row>
    <row r="921" spans="1:14" ht="15.75" thickBot="1">
      <c r="A921" s="11" t="str">
        <f t="shared" si="43"/>
        <v>N814094 41</v>
      </c>
      <c r="B921" s="3" t="s">
        <v>138</v>
      </c>
      <c r="C921" s="226"/>
      <c r="D921" s="268"/>
      <c r="E921" s="104">
        <v>15057.16</v>
      </c>
      <c r="F921" s="106">
        <v>331.59</v>
      </c>
      <c r="G921" s="104">
        <v>33271.360000000001</v>
      </c>
      <c r="H921" s="105">
        <v>45408</v>
      </c>
      <c r="J921" s="30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2">
        <f t="shared" si="44"/>
        <v>17882.61</v>
      </c>
    </row>
    <row r="922" spans="1:14" ht="15.75" thickBot="1">
      <c r="A922" s="11" t="str">
        <f t="shared" si="43"/>
        <v>N814094 42</v>
      </c>
      <c r="B922" s="3" t="s">
        <v>138</v>
      </c>
      <c r="C922" s="224">
        <v>42</v>
      </c>
      <c r="D922" s="267">
        <v>17882.61</v>
      </c>
      <c r="E922" s="104">
        <v>15414.81</v>
      </c>
      <c r="F922" s="106" t="s">
        <v>30</v>
      </c>
      <c r="G922" s="104">
        <v>33297.42</v>
      </c>
      <c r="H922" s="105">
        <v>45428</v>
      </c>
      <c r="J922" s="30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2">
        <f t="shared" si="44"/>
        <v>17882.61</v>
      </c>
    </row>
    <row r="923" spans="1:14" ht="15.75" thickBot="1">
      <c r="A923" s="11" t="str">
        <f t="shared" si="43"/>
        <v>N814094 42</v>
      </c>
      <c r="B923" s="3" t="s">
        <v>138</v>
      </c>
      <c r="C923" s="226"/>
      <c r="D923" s="268"/>
      <c r="E923" s="104">
        <v>15414.81</v>
      </c>
      <c r="F923" s="106">
        <v>335.19</v>
      </c>
      <c r="G923" s="104">
        <v>33632.61</v>
      </c>
      <c r="H923" s="105">
        <v>45438</v>
      </c>
      <c r="J923" s="30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2">
        <f t="shared" si="44"/>
        <v>17882.61</v>
      </c>
    </row>
    <row r="924" spans="1:14" ht="15.75" thickBot="1">
      <c r="A924" s="11" t="str">
        <f t="shared" si="43"/>
        <v>N814094 43</v>
      </c>
      <c r="B924" s="3" t="s">
        <v>138</v>
      </c>
      <c r="C924" s="224">
        <v>43</v>
      </c>
      <c r="D924" s="267">
        <v>17882.61</v>
      </c>
      <c r="E924" s="104">
        <v>15772.46</v>
      </c>
      <c r="F924" s="106" t="s">
        <v>30</v>
      </c>
      <c r="G924" s="104">
        <v>33655.07</v>
      </c>
      <c r="H924" s="105">
        <v>45459</v>
      </c>
      <c r="J924" s="30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2">
        <f t="shared" si="44"/>
        <v>17882.61</v>
      </c>
    </row>
    <row r="925" spans="1:14" ht="15.75" thickBot="1">
      <c r="A925" s="11" t="str">
        <f t="shared" si="43"/>
        <v>N814094 43</v>
      </c>
      <c r="B925" s="3" t="s">
        <v>138</v>
      </c>
      <c r="C925" s="226"/>
      <c r="D925" s="268"/>
      <c r="E925" s="104">
        <v>15772.46</v>
      </c>
      <c r="F925" s="106">
        <v>338.79</v>
      </c>
      <c r="G925" s="104">
        <v>33993.86</v>
      </c>
      <c r="H925" s="105">
        <v>45469</v>
      </c>
      <c r="J925" s="30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2">
        <f t="shared" si="44"/>
        <v>17882.61</v>
      </c>
    </row>
    <row r="926" spans="1:14" ht="15.75" thickBot="1">
      <c r="A926" s="11" t="str">
        <f t="shared" si="43"/>
        <v>N814094 44</v>
      </c>
      <c r="B926" s="3" t="s">
        <v>138</v>
      </c>
      <c r="C926" s="224">
        <v>44</v>
      </c>
      <c r="D926" s="267">
        <v>17882.61</v>
      </c>
      <c r="E926" s="104">
        <v>16130.12</v>
      </c>
      <c r="F926" s="106" t="s">
        <v>30</v>
      </c>
      <c r="G926" s="104">
        <v>34012.730000000003</v>
      </c>
      <c r="H926" s="105">
        <v>45489</v>
      </c>
      <c r="J926" s="30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2">
        <f t="shared" si="44"/>
        <v>17882.61</v>
      </c>
    </row>
    <row r="927" spans="1:14" ht="15.75" thickBot="1">
      <c r="A927" s="11" t="str">
        <f t="shared" si="43"/>
        <v>N814094 44</v>
      </c>
      <c r="B927" s="3" t="s">
        <v>138</v>
      </c>
      <c r="C927" s="226"/>
      <c r="D927" s="268"/>
      <c r="E927" s="104">
        <v>16130.12</v>
      </c>
      <c r="F927" s="106">
        <v>342.4</v>
      </c>
      <c r="G927" s="104">
        <v>34355.129999999997</v>
      </c>
      <c r="H927" s="105">
        <v>45499</v>
      </c>
      <c r="J927" s="30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2">
        <f t="shared" si="44"/>
        <v>17882.61</v>
      </c>
    </row>
    <row r="928" spans="1:14" ht="15.75" thickBot="1">
      <c r="A928" s="11" t="str">
        <f t="shared" si="43"/>
        <v>N814094 45</v>
      </c>
      <c r="B928" s="3" t="s">
        <v>138</v>
      </c>
      <c r="C928" s="224">
        <v>45</v>
      </c>
      <c r="D928" s="267">
        <v>17882.61</v>
      </c>
      <c r="E928" s="104">
        <v>16487.77</v>
      </c>
      <c r="F928" s="106" t="s">
        <v>30</v>
      </c>
      <c r="G928" s="104">
        <v>34370.379999999997</v>
      </c>
      <c r="H928" s="105">
        <v>45520</v>
      </c>
      <c r="J928" s="30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2">
        <f t="shared" si="44"/>
        <v>17882.61</v>
      </c>
    </row>
    <row r="929" spans="1:14" ht="15.75" thickBot="1">
      <c r="A929" s="11" t="str">
        <f t="shared" si="43"/>
        <v>N814094 45</v>
      </c>
      <c r="B929" s="3" t="s">
        <v>138</v>
      </c>
      <c r="C929" s="226"/>
      <c r="D929" s="268"/>
      <c r="E929" s="104">
        <v>16487.77</v>
      </c>
      <c r="F929" s="106">
        <v>346</v>
      </c>
      <c r="G929" s="104">
        <v>34716.379999999997</v>
      </c>
      <c r="H929" s="105">
        <v>45530</v>
      </c>
      <c r="J929" s="30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2">
        <f t="shared" si="44"/>
        <v>17882.61</v>
      </c>
    </row>
    <row r="930" spans="1:14" ht="15.75" thickBot="1">
      <c r="A930" s="11" t="str">
        <f t="shared" si="43"/>
        <v>N814094 46</v>
      </c>
      <c r="B930" s="3" t="s">
        <v>138</v>
      </c>
      <c r="C930" s="224">
        <v>46</v>
      </c>
      <c r="D930" s="267">
        <v>17882.61</v>
      </c>
      <c r="E930" s="104">
        <v>16845.419999999998</v>
      </c>
      <c r="F930" s="106" t="s">
        <v>30</v>
      </c>
      <c r="G930" s="104">
        <v>34728.03</v>
      </c>
      <c r="H930" s="105">
        <v>45551</v>
      </c>
      <c r="J930" s="30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2">
        <f t="shared" si="44"/>
        <v>17882.61</v>
      </c>
    </row>
    <row r="931" spans="1:14" ht="15.75" thickBot="1">
      <c r="A931" s="11" t="str">
        <f t="shared" si="43"/>
        <v>N814094 46</v>
      </c>
      <c r="B931" s="3" t="s">
        <v>138</v>
      </c>
      <c r="C931" s="226"/>
      <c r="D931" s="268"/>
      <c r="E931" s="104">
        <v>16845.419999999998</v>
      </c>
      <c r="F931" s="106">
        <v>349.59</v>
      </c>
      <c r="G931" s="104">
        <v>35077.620000000003</v>
      </c>
      <c r="H931" s="105">
        <v>45561</v>
      </c>
      <c r="J931" s="30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2">
        <f t="shared" si="44"/>
        <v>17882.61</v>
      </c>
    </row>
    <row r="932" spans="1:14" ht="15.75" thickBot="1">
      <c r="A932" s="11" t="str">
        <f t="shared" si="43"/>
        <v>N814094 47</v>
      </c>
      <c r="B932" s="3" t="s">
        <v>138</v>
      </c>
      <c r="C932" s="224">
        <v>47</v>
      </c>
      <c r="D932" s="267">
        <v>17882.61</v>
      </c>
      <c r="E932" s="104">
        <v>17203.07</v>
      </c>
      <c r="F932" s="106" t="s">
        <v>30</v>
      </c>
      <c r="G932" s="104">
        <v>35085.68</v>
      </c>
      <c r="H932" s="105">
        <v>45581</v>
      </c>
      <c r="J932" s="30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2">
        <f t="shared" si="44"/>
        <v>17882.61</v>
      </c>
    </row>
    <row r="933" spans="1:14" ht="15.75" thickBot="1">
      <c r="A933" s="11" t="str">
        <f t="shared" si="43"/>
        <v>N814094 47</v>
      </c>
      <c r="B933" s="3" t="s">
        <v>138</v>
      </c>
      <c r="C933" s="226"/>
      <c r="D933" s="268"/>
      <c r="E933" s="104">
        <v>17203.07</v>
      </c>
      <c r="F933" s="106">
        <v>353.19</v>
      </c>
      <c r="G933" s="104">
        <v>35438.870000000003</v>
      </c>
      <c r="H933" s="105">
        <v>45591</v>
      </c>
      <c r="J933" s="30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2">
        <f t="shared" si="44"/>
        <v>17882.61</v>
      </c>
    </row>
    <row r="934" spans="1:14" ht="15.75" thickBot="1">
      <c r="A934" s="11" t="str">
        <f t="shared" si="43"/>
        <v>N814094 48</v>
      </c>
      <c r="B934" s="3" t="s">
        <v>138</v>
      </c>
      <c r="C934" s="224">
        <v>48</v>
      </c>
      <c r="D934" s="267">
        <v>17882.61</v>
      </c>
      <c r="E934" s="104">
        <v>17560.72</v>
      </c>
      <c r="F934" s="106" t="s">
        <v>30</v>
      </c>
      <c r="G934" s="104">
        <v>35443.33</v>
      </c>
      <c r="H934" s="105">
        <v>45612</v>
      </c>
      <c r="J934" s="30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2">
        <f t="shared" si="44"/>
        <v>17882.61</v>
      </c>
    </row>
    <row r="935" spans="1:14" ht="15.75" thickBot="1">
      <c r="A935" s="11" t="str">
        <f t="shared" si="43"/>
        <v>N814094 48</v>
      </c>
      <c r="B935" s="3" t="s">
        <v>138</v>
      </c>
      <c r="C935" s="226"/>
      <c r="D935" s="268"/>
      <c r="E935" s="104">
        <v>17560.72</v>
      </c>
      <c r="F935" s="106">
        <v>356.8</v>
      </c>
      <c r="G935" s="104">
        <v>35800.129999999997</v>
      </c>
      <c r="H935" s="105">
        <v>45622</v>
      </c>
      <c r="J935" s="30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2">
        <f t="shared" si="44"/>
        <v>17882.61</v>
      </c>
    </row>
    <row r="936" spans="1:14" ht="15.75" thickBot="1">
      <c r="A936" s="11" t="str">
        <f t="shared" si="43"/>
        <v>N814094 49</v>
      </c>
      <c r="B936" s="3" t="s">
        <v>138</v>
      </c>
      <c r="C936" s="224">
        <v>49</v>
      </c>
      <c r="D936" s="267">
        <v>17882.61</v>
      </c>
      <c r="E936" s="104">
        <v>17918.37</v>
      </c>
      <c r="F936" s="106" t="s">
        <v>30</v>
      </c>
      <c r="G936" s="104">
        <v>35800.980000000003</v>
      </c>
      <c r="H936" s="105">
        <v>45642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2">
        <f t="shared" si="44"/>
        <v>17882.61</v>
      </c>
    </row>
    <row r="937" spans="1:14" ht="15.75" thickBot="1">
      <c r="A937" s="11" t="str">
        <f t="shared" si="43"/>
        <v>N814094 49</v>
      </c>
      <c r="B937" s="3" t="s">
        <v>138</v>
      </c>
      <c r="C937" s="226"/>
      <c r="D937" s="268"/>
      <c r="E937" s="104">
        <v>17918.37</v>
      </c>
      <c r="F937" s="106">
        <v>360.4</v>
      </c>
      <c r="G937" s="104">
        <v>36161.379999999997</v>
      </c>
      <c r="H937" s="105">
        <v>45652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2">
        <f t="shared" si="44"/>
        <v>17882.61</v>
      </c>
    </row>
    <row r="938" spans="1:14" ht="15.75" thickBot="1">
      <c r="A938" s="11" t="str">
        <f t="shared" ref="A938:A1001" si="46">B938&amp;" "&amp;IF(C938="",C937,C938)</f>
        <v>N814094 50</v>
      </c>
      <c r="B938" s="3" t="s">
        <v>138</v>
      </c>
      <c r="C938" s="224">
        <v>50</v>
      </c>
      <c r="D938" s="267">
        <v>17882.61</v>
      </c>
      <c r="E938" s="104">
        <v>18276.02</v>
      </c>
      <c r="F938" s="106" t="s">
        <v>30</v>
      </c>
      <c r="G938" s="104">
        <v>36158.629999999997</v>
      </c>
      <c r="H938" s="105">
        <v>45673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2">
        <f t="shared" si="44"/>
        <v>17882.61</v>
      </c>
    </row>
    <row r="939" spans="1:14" ht="15.75" thickBot="1">
      <c r="A939" s="11" t="str">
        <f t="shared" si="46"/>
        <v>N814094 50</v>
      </c>
      <c r="B939" s="3" t="s">
        <v>138</v>
      </c>
      <c r="C939" s="226"/>
      <c r="D939" s="268"/>
      <c r="E939" s="104">
        <v>18276.02</v>
      </c>
      <c r="F939" s="106">
        <v>363.99</v>
      </c>
      <c r="G939" s="104">
        <v>36522.620000000003</v>
      </c>
      <c r="H939" s="105">
        <v>45683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2">
        <f t="shared" si="44"/>
        <v>17882.61</v>
      </c>
    </row>
    <row r="940" spans="1:14" ht="15.75" thickBot="1">
      <c r="A940" s="11" t="str">
        <f t="shared" si="46"/>
        <v>N814094 51</v>
      </c>
      <c r="B940" s="3" t="s">
        <v>138</v>
      </c>
      <c r="C940" s="224">
        <v>51</v>
      </c>
      <c r="D940" s="267">
        <v>17882.61</v>
      </c>
      <c r="E940" s="104">
        <v>18633.68</v>
      </c>
      <c r="F940" s="106" t="s">
        <v>30</v>
      </c>
      <c r="G940" s="104">
        <v>36516.29</v>
      </c>
      <c r="H940" s="105">
        <v>45704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2">
        <f t="shared" si="44"/>
        <v>17882.61</v>
      </c>
    </row>
    <row r="941" spans="1:14" ht="15.75" thickBot="1">
      <c r="A941" s="11" t="str">
        <f t="shared" si="46"/>
        <v>N814094 51</v>
      </c>
      <c r="B941" s="3" t="s">
        <v>138</v>
      </c>
      <c r="C941" s="226"/>
      <c r="D941" s="268"/>
      <c r="E941" s="104">
        <v>18633.68</v>
      </c>
      <c r="F941" s="106">
        <v>367.6</v>
      </c>
      <c r="G941" s="104">
        <v>36883.89</v>
      </c>
      <c r="H941" s="105">
        <v>45714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2">
        <f t="shared" si="44"/>
        <v>17882.61</v>
      </c>
    </row>
    <row r="942" spans="1:14" ht="15.75" thickBot="1">
      <c r="A942" s="11" t="str">
        <f t="shared" si="46"/>
        <v>N814094 52</v>
      </c>
      <c r="B942" s="3" t="s">
        <v>138</v>
      </c>
      <c r="C942" s="224">
        <v>52</v>
      </c>
      <c r="D942" s="267">
        <v>17882.61</v>
      </c>
      <c r="E942" s="104">
        <v>18991.330000000002</v>
      </c>
      <c r="F942" s="106" t="s">
        <v>30</v>
      </c>
      <c r="G942" s="104">
        <v>36873.94</v>
      </c>
      <c r="H942" s="105">
        <v>45732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2">
        <f t="shared" si="44"/>
        <v>17882.61</v>
      </c>
    </row>
    <row r="943" spans="1:14" ht="15.75" thickBot="1">
      <c r="A943" s="11" t="str">
        <f t="shared" si="46"/>
        <v>N814094 52</v>
      </c>
      <c r="B943" s="3" t="s">
        <v>138</v>
      </c>
      <c r="C943" s="226"/>
      <c r="D943" s="268"/>
      <c r="E943" s="104">
        <v>18991.330000000002</v>
      </c>
      <c r="F943" s="106">
        <v>371.2</v>
      </c>
      <c r="G943" s="104">
        <v>37245.14</v>
      </c>
      <c r="H943" s="105">
        <v>45742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2">
        <f t="shared" si="44"/>
        <v>17882.61</v>
      </c>
    </row>
    <row r="944" spans="1:14" ht="15.75" thickBot="1">
      <c r="A944" s="11" t="str">
        <f t="shared" si="46"/>
        <v>N814094 53</v>
      </c>
      <c r="B944" s="3" t="s">
        <v>138</v>
      </c>
      <c r="C944" s="224">
        <v>53</v>
      </c>
      <c r="D944" s="267">
        <v>17882.61</v>
      </c>
      <c r="E944" s="104">
        <v>19348.98</v>
      </c>
      <c r="F944" s="106" t="s">
        <v>30</v>
      </c>
      <c r="G944" s="104">
        <v>37231.589999999997</v>
      </c>
      <c r="H944" s="105">
        <v>45763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2">
        <f t="shared" si="44"/>
        <v>17882.61</v>
      </c>
    </row>
    <row r="945" spans="1:14" ht="15.75" thickBot="1">
      <c r="A945" s="11" t="str">
        <f t="shared" si="46"/>
        <v>N814094 53</v>
      </c>
      <c r="B945" s="3" t="s">
        <v>138</v>
      </c>
      <c r="C945" s="226"/>
      <c r="D945" s="268"/>
      <c r="E945" s="104">
        <v>19348.98</v>
      </c>
      <c r="F945" s="106">
        <v>374.8</v>
      </c>
      <c r="G945" s="104">
        <v>37606.39</v>
      </c>
      <c r="H945" s="105">
        <v>45773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2">
        <f t="shared" si="44"/>
        <v>17882.61</v>
      </c>
    </row>
    <row r="946" spans="1:14" ht="15.75" thickBot="1">
      <c r="A946" s="11" t="str">
        <f t="shared" si="46"/>
        <v>N814094 54</v>
      </c>
      <c r="B946" s="3" t="s">
        <v>138</v>
      </c>
      <c r="C946" s="224">
        <v>54</v>
      </c>
      <c r="D946" s="267">
        <v>17882.61</v>
      </c>
      <c r="E946" s="104">
        <v>19706.64</v>
      </c>
      <c r="F946" s="106" t="s">
        <v>30</v>
      </c>
      <c r="G946" s="104">
        <v>37589.25</v>
      </c>
      <c r="H946" s="105">
        <v>45793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2">
        <f t="shared" si="44"/>
        <v>17882.61</v>
      </c>
    </row>
    <row r="947" spans="1:14" ht="15.75" thickBot="1">
      <c r="A947" s="11" t="str">
        <f t="shared" si="46"/>
        <v>N814094 54</v>
      </c>
      <c r="B947" s="3" t="s">
        <v>138</v>
      </c>
      <c r="C947" s="226"/>
      <c r="D947" s="268"/>
      <c r="E947" s="104">
        <v>19706.64</v>
      </c>
      <c r="F947" s="106">
        <v>378.4</v>
      </c>
      <c r="G947" s="104">
        <v>37967.65</v>
      </c>
      <c r="H947" s="105">
        <v>45803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2">
        <f t="shared" si="44"/>
        <v>17882.61</v>
      </c>
    </row>
    <row r="948" spans="1:14" ht="15.75" thickBot="1">
      <c r="A948" s="11" t="str">
        <f t="shared" si="46"/>
        <v>N814094 55</v>
      </c>
      <c r="B948" s="3" t="s">
        <v>138</v>
      </c>
      <c r="C948" s="224">
        <v>55</v>
      </c>
      <c r="D948" s="267">
        <v>17882.61</v>
      </c>
      <c r="E948" s="104">
        <v>20064.29</v>
      </c>
      <c r="F948" s="106" t="s">
        <v>30</v>
      </c>
      <c r="G948" s="104">
        <v>37946.9</v>
      </c>
      <c r="H948" s="105">
        <v>45824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2">
        <f t="shared" si="44"/>
        <v>17882.61</v>
      </c>
    </row>
    <row r="949" spans="1:14" ht="15.75" thickBot="1">
      <c r="A949" s="11" t="str">
        <f t="shared" si="46"/>
        <v>N814094 55</v>
      </c>
      <c r="B949" s="3" t="s">
        <v>138</v>
      </c>
      <c r="C949" s="226"/>
      <c r="D949" s="268"/>
      <c r="E949" s="104">
        <v>20064.29</v>
      </c>
      <c r="F949" s="106">
        <v>382</v>
      </c>
      <c r="G949" s="104">
        <v>38328.9</v>
      </c>
      <c r="H949" s="105">
        <v>45834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2">
        <f t="shared" si="44"/>
        <v>17882.61</v>
      </c>
    </row>
    <row r="950" spans="1:14" ht="15.75" thickBot="1">
      <c r="A950" s="11" t="str">
        <f t="shared" si="46"/>
        <v>N814094 56</v>
      </c>
      <c r="B950" s="3" t="s">
        <v>138</v>
      </c>
      <c r="C950" s="224">
        <v>56</v>
      </c>
      <c r="D950" s="267">
        <v>17882.61</v>
      </c>
      <c r="E950" s="104">
        <v>20421.939999999999</v>
      </c>
      <c r="F950" s="106" t="s">
        <v>30</v>
      </c>
      <c r="G950" s="104">
        <v>38304.550000000003</v>
      </c>
      <c r="H950" s="105">
        <v>45854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2">
        <f t="shared" si="44"/>
        <v>17882.61</v>
      </c>
    </row>
    <row r="951" spans="1:14" ht="15.75" thickBot="1">
      <c r="A951" s="11" t="str">
        <f t="shared" si="46"/>
        <v>N814094 56</v>
      </c>
      <c r="B951" s="3" t="s">
        <v>138</v>
      </c>
      <c r="C951" s="226"/>
      <c r="D951" s="268"/>
      <c r="E951" s="104">
        <v>20421.939999999999</v>
      </c>
      <c r="F951" s="106">
        <v>385.6</v>
      </c>
      <c r="G951" s="104">
        <v>38690.15</v>
      </c>
      <c r="H951" s="105">
        <v>45864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2">
        <f t="shared" si="44"/>
        <v>17882.61</v>
      </c>
    </row>
    <row r="952" spans="1:14" ht="15.75" thickBot="1">
      <c r="A952" s="11" t="str">
        <f t="shared" si="46"/>
        <v>N814094 57</v>
      </c>
      <c r="B952" s="3" t="s">
        <v>138</v>
      </c>
      <c r="C952" s="224">
        <v>57</v>
      </c>
      <c r="D952" s="267">
        <v>17882.61</v>
      </c>
      <c r="E952" s="104">
        <v>20779.599999999999</v>
      </c>
      <c r="F952" s="106" t="s">
        <v>30</v>
      </c>
      <c r="G952" s="104">
        <v>38662.21</v>
      </c>
      <c r="H952" s="105">
        <v>45885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2">
        <f t="shared" si="44"/>
        <v>17882.61</v>
      </c>
    </row>
    <row r="953" spans="1:14" ht="15.75" thickBot="1">
      <c r="A953" s="11" t="str">
        <f t="shared" si="46"/>
        <v>N814094 57</v>
      </c>
      <c r="B953" s="3" t="s">
        <v>138</v>
      </c>
      <c r="C953" s="226"/>
      <c r="D953" s="268"/>
      <c r="E953" s="104">
        <v>20779.599999999999</v>
      </c>
      <c r="F953" s="106">
        <v>389.2</v>
      </c>
      <c r="G953" s="104">
        <v>39051.410000000003</v>
      </c>
      <c r="H953" s="105">
        <v>45895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2">
        <f t="shared" si="44"/>
        <v>17882.61</v>
      </c>
    </row>
    <row r="954" spans="1:14" ht="15.75" thickBot="1">
      <c r="A954" s="11" t="str">
        <f t="shared" si="46"/>
        <v>N814094 58</v>
      </c>
      <c r="B954" s="3" t="s">
        <v>138</v>
      </c>
      <c r="C954" s="224">
        <v>58</v>
      </c>
      <c r="D954" s="267">
        <v>17882.61</v>
      </c>
      <c r="E954" s="104">
        <v>21137.25</v>
      </c>
      <c r="F954" s="106" t="s">
        <v>30</v>
      </c>
      <c r="G954" s="104">
        <v>39019.86</v>
      </c>
      <c r="H954" s="105">
        <v>45916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2">
        <f t="shared" si="44"/>
        <v>17882.61</v>
      </c>
    </row>
    <row r="955" spans="1:14" ht="15.75" thickBot="1">
      <c r="A955" s="11" t="str">
        <f t="shared" si="46"/>
        <v>N814094 58</v>
      </c>
      <c r="B955" s="3" t="s">
        <v>138</v>
      </c>
      <c r="C955" s="226"/>
      <c r="D955" s="268"/>
      <c r="E955" s="104">
        <v>21137.25</v>
      </c>
      <c r="F955" s="106">
        <v>392.8</v>
      </c>
      <c r="G955" s="104">
        <v>39412.660000000003</v>
      </c>
      <c r="H955" s="105">
        <v>45926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2">
        <f t="shared" si="44"/>
        <v>17882.61</v>
      </c>
    </row>
    <row r="956" spans="1:14" ht="15.75" thickBot="1">
      <c r="A956" s="11" t="str">
        <f t="shared" si="46"/>
        <v>N814094 59</v>
      </c>
      <c r="B956" s="3" t="s">
        <v>138</v>
      </c>
      <c r="C956" s="224">
        <v>59</v>
      </c>
      <c r="D956" s="267">
        <v>17882.61</v>
      </c>
      <c r="E956" s="104">
        <v>21494.9</v>
      </c>
      <c r="F956" s="106" t="s">
        <v>30</v>
      </c>
      <c r="G956" s="104">
        <v>39377.51</v>
      </c>
      <c r="H956" s="105">
        <v>45946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2">
        <f t="shared" si="44"/>
        <v>17882.61</v>
      </c>
    </row>
    <row r="957" spans="1:14" ht="15.75" thickBot="1">
      <c r="A957" s="11" t="str">
        <f t="shared" si="46"/>
        <v>N814094 59</v>
      </c>
      <c r="B957" s="3" t="s">
        <v>138</v>
      </c>
      <c r="C957" s="226"/>
      <c r="D957" s="268"/>
      <c r="E957" s="104">
        <v>21494.9</v>
      </c>
      <c r="F957" s="106">
        <v>396.4</v>
      </c>
      <c r="G957" s="104">
        <v>39773.910000000003</v>
      </c>
      <c r="H957" s="105">
        <v>45956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2">
        <f t="shared" si="44"/>
        <v>17882.61</v>
      </c>
    </row>
    <row r="958" spans="1:14" ht="15.75" thickBot="1">
      <c r="A958" s="11" t="str">
        <f t="shared" si="46"/>
        <v>N814094 60</v>
      </c>
      <c r="B958" s="3" t="s">
        <v>138</v>
      </c>
      <c r="C958" s="224">
        <v>60</v>
      </c>
      <c r="D958" s="267">
        <v>17882.61</v>
      </c>
      <c r="E958" s="104">
        <v>21852.55</v>
      </c>
      <c r="F958" s="106" t="s">
        <v>30</v>
      </c>
      <c r="G958" s="104">
        <v>39735.160000000003</v>
      </c>
      <c r="H958" s="105">
        <v>45977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2">
        <f t="shared" si="44"/>
        <v>17882.61</v>
      </c>
    </row>
    <row r="959" spans="1:14" ht="15.75" thickBot="1">
      <c r="A959" s="11" t="str">
        <f t="shared" si="46"/>
        <v>N814094 60</v>
      </c>
      <c r="B959" s="3" t="s">
        <v>138</v>
      </c>
      <c r="C959" s="226"/>
      <c r="D959" s="268"/>
      <c r="E959" s="104">
        <v>21852.55</v>
      </c>
      <c r="F959" s="106">
        <v>400</v>
      </c>
      <c r="G959" s="104">
        <v>40135.160000000003</v>
      </c>
      <c r="H959" s="105">
        <v>45987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2">
        <f t="shared" si="44"/>
        <v>17882.61</v>
      </c>
    </row>
    <row r="960" spans="1:14" ht="15.75" thickBot="1">
      <c r="A960" s="11" t="str">
        <f t="shared" si="46"/>
        <v>N814094 61</v>
      </c>
      <c r="B960" s="3" t="s">
        <v>138</v>
      </c>
      <c r="C960" s="224">
        <v>61</v>
      </c>
      <c r="D960" s="267">
        <v>17882.61</v>
      </c>
      <c r="E960" s="104">
        <v>22210.2</v>
      </c>
      <c r="F960" s="106" t="s">
        <v>30</v>
      </c>
      <c r="G960" s="104">
        <v>40092.81</v>
      </c>
      <c r="H960" s="105">
        <v>46007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2">
        <f t="shared" si="44"/>
        <v>17882.61</v>
      </c>
    </row>
    <row r="961" spans="1:14" ht="15.75" thickBot="1">
      <c r="A961" s="11" t="str">
        <f t="shared" si="46"/>
        <v>N814094 61</v>
      </c>
      <c r="B961" s="3" t="s">
        <v>138</v>
      </c>
      <c r="C961" s="226"/>
      <c r="D961" s="268"/>
      <c r="E961" s="104">
        <v>22210.2</v>
      </c>
      <c r="F961" s="106">
        <v>403.6</v>
      </c>
      <c r="G961" s="104">
        <v>40496.410000000003</v>
      </c>
      <c r="H961" s="105">
        <v>46017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2">
        <f t="shared" si="44"/>
        <v>17882.61</v>
      </c>
    </row>
    <row r="962" spans="1:14" ht="15.75" thickBot="1">
      <c r="A962" s="11" t="str">
        <f t="shared" si="46"/>
        <v>N814094 62</v>
      </c>
      <c r="B962" s="3" t="s">
        <v>138</v>
      </c>
      <c r="C962" s="224">
        <v>62</v>
      </c>
      <c r="D962" s="267">
        <v>17882.61</v>
      </c>
      <c r="E962" s="104">
        <v>22567.85</v>
      </c>
      <c r="F962" s="106" t="s">
        <v>30</v>
      </c>
      <c r="G962" s="104">
        <v>40450.46</v>
      </c>
      <c r="H962" s="105">
        <v>46038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2">
        <f t="shared" si="44"/>
        <v>17882.61</v>
      </c>
    </row>
    <row r="963" spans="1:14" ht="15.75" thickBot="1">
      <c r="A963" s="11" t="str">
        <f t="shared" si="46"/>
        <v>N814094 62</v>
      </c>
      <c r="B963" s="3" t="s">
        <v>138</v>
      </c>
      <c r="C963" s="226"/>
      <c r="D963" s="268"/>
      <c r="E963" s="104">
        <v>22567.85</v>
      </c>
      <c r="F963" s="106">
        <v>407.2</v>
      </c>
      <c r="G963" s="104">
        <v>40857.660000000003</v>
      </c>
      <c r="H963" s="105">
        <v>46048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2">
        <f t="shared" si="44"/>
        <v>17882.61</v>
      </c>
    </row>
    <row r="964" spans="1:14" ht="15.75" thickBot="1">
      <c r="A964" s="11" t="str">
        <f t="shared" si="46"/>
        <v>N814094 63</v>
      </c>
      <c r="B964" s="3" t="s">
        <v>138</v>
      </c>
      <c r="C964" s="224">
        <v>63</v>
      </c>
      <c r="D964" s="267">
        <v>17882.61</v>
      </c>
      <c r="E964" s="104">
        <v>22925.51</v>
      </c>
      <c r="F964" s="106" t="s">
        <v>30</v>
      </c>
      <c r="G964" s="104">
        <v>40808.120000000003</v>
      </c>
      <c r="H964" s="105">
        <v>46069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2">
        <f t="shared" ref="N964:N1027" si="47">IF(D964=0,D963,D964)</f>
        <v>17882.61</v>
      </c>
    </row>
    <row r="965" spans="1:14" ht="15.75" thickBot="1">
      <c r="A965" s="11" t="str">
        <f t="shared" si="46"/>
        <v>N814094 63</v>
      </c>
      <c r="B965" s="3" t="s">
        <v>138</v>
      </c>
      <c r="C965" s="226"/>
      <c r="D965" s="268"/>
      <c r="E965" s="104">
        <v>22925.51</v>
      </c>
      <c r="F965" s="106">
        <v>410.81</v>
      </c>
      <c r="G965" s="104">
        <v>41218.93</v>
      </c>
      <c r="H965" s="105">
        <v>46079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2">
        <f t="shared" si="47"/>
        <v>17882.61</v>
      </c>
    </row>
    <row r="966" spans="1:14" ht="15.75" thickBot="1">
      <c r="A966" s="11" t="str">
        <f t="shared" si="46"/>
        <v>N814094 64</v>
      </c>
      <c r="B966" s="3" t="s">
        <v>138</v>
      </c>
      <c r="C966" s="224">
        <v>64</v>
      </c>
      <c r="D966" s="267">
        <v>17882.61</v>
      </c>
      <c r="E966" s="104">
        <v>23283.16</v>
      </c>
      <c r="F966" s="106" t="s">
        <v>30</v>
      </c>
      <c r="G966" s="104">
        <v>41165.769999999997</v>
      </c>
      <c r="H966" s="105">
        <v>46097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2">
        <f t="shared" si="47"/>
        <v>17882.61</v>
      </c>
    </row>
    <row r="967" spans="1:14" ht="15.75" thickBot="1">
      <c r="A967" s="11" t="str">
        <f t="shared" si="46"/>
        <v>N814094 64</v>
      </c>
      <c r="B967" s="3" t="s">
        <v>138</v>
      </c>
      <c r="C967" s="226"/>
      <c r="D967" s="268"/>
      <c r="E967" s="104">
        <v>23283.16</v>
      </c>
      <c r="F967" s="106">
        <v>414.4</v>
      </c>
      <c r="G967" s="104">
        <v>41580.17</v>
      </c>
      <c r="H967" s="105">
        <v>46107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2">
        <f t="shared" si="47"/>
        <v>17882.61</v>
      </c>
    </row>
    <row r="968" spans="1:14" ht="15.75" thickBot="1">
      <c r="A968" s="11" t="str">
        <f t="shared" si="46"/>
        <v>N814094 65</v>
      </c>
      <c r="B968" s="3" t="s">
        <v>138</v>
      </c>
      <c r="C968" s="224">
        <v>65</v>
      </c>
      <c r="D968" s="267">
        <v>17882.61</v>
      </c>
      <c r="E968" s="104">
        <v>23640.81</v>
      </c>
      <c r="F968" s="106" t="s">
        <v>30</v>
      </c>
      <c r="G968" s="104">
        <v>41523.42</v>
      </c>
      <c r="H968" s="105">
        <v>46128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2">
        <f t="shared" si="47"/>
        <v>17882.61</v>
      </c>
    </row>
    <row r="969" spans="1:14" ht="15.75" thickBot="1">
      <c r="A969" s="11" t="str">
        <f t="shared" si="46"/>
        <v>N814094 65</v>
      </c>
      <c r="B969" s="3" t="s">
        <v>138</v>
      </c>
      <c r="C969" s="226"/>
      <c r="D969" s="268"/>
      <c r="E969" s="104">
        <v>23640.81</v>
      </c>
      <c r="F969" s="106">
        <v>418</v>
      </c>
      <c r="G969" s="104">
        <v>41941.42</v>
      </c>
      <c r="H969" s="105">
        <v>46138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2">
        <f t="shared" si="47"/>
        <v>17882.61</v>
      </c>
    </row>
    <row r="970" spans="1:14" ht="15.75" thickBot="1">
      <c r="A970" s="11" t="str">
        <f t="shared" si="46"/>
        <v>N814094 66</v>
      </c>
      <c r="B970" s="3" t="s">
        <v>138</v>
      </c>
      <c r="C970" s="224">
        <v>66</v>
      </c>
      <c r="D970" s="267">
        <v>17882.61</v>
      </c>
      <c r="E970" s="104">
        <v>23998.46</v>
      </c>
      <c r="F970" s="106" t="s">
        <v>30</v>
      </c>
      <c r="G970" s="104">
        <v>41881.07</v>
      </c>
      <c r="H970" s="105">
        <v>46158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2">
        <f t="shared" si="47"/>
        <v>17882.61</v>
      </c>
    </row>
    <row r="971" spans="1:14" ht="15.75" thickBot="1">
      <c r="A971" s="11" t="str">
        <f t="shared" si="46"/>
        <v>N814094 66</v>
      </c>
      <c r="B971" s="3" t="s">
        <v>138</v>
      </c>
      <c r="C971" s="226"/>
      <c r="D971" s="268"/>
      <c r="E971" s="104">
        <v>23998.46</v>
      </c>
      <c r="F971" s="106">
        <v>421.6</v>
      </c>
      <c r="G971" s="104">
        <v>42302.67</v>
      </c>
      <c r="H971" s="105">
        <v>46168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2">
        <f t="shared" si="47"/>
        <v>17882.61</v>
      </c>
    </row>
    <row r="972" spans="1:14" ht="15.75" thickBot="1">
      <c r="A972" s="11" t="str">
        <f t="shared" si="46"/>
        <v>N814094 67</v>
      </c>
      <c r="B972" s="3" t="s">
        <v>138</v>
      </c>
      <c r="C972" s="224">
        <v>67</v>
      </c>
      <c r="D972" s="267">
        <v>17882.61</v>
      </c>
      <c r="E972" s="104">
        <v>24356.11</v>
      </c>
      <c r="F972" s="106" t="s">
        <v>30</v>
      </c>
      <c r="G972" s="104">
        <v>42238.720000000001</v>
      </c>
      <c r="H972" s="105">
        <v>46189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2">
        <f t="shared" si="47"/>
        <v>17882.61</v>
      </c>
    </row>
    <row r="973" spans="1:14" ht="15.75" thickBot="1">
      <c r="A973" s="11" t="str">
        <f t="shared" si="46"/>
        <v>N814094 67</v>
      </c>
      <c r="B973" s="3" t="s">
        <v>138</v>
      </c>
      <c r="C973" s="226"/>
      <c r="D973" s="268"/>
      <c r="E973" s="104">
        <v>24356.11</v>
      </c>
      <c r="F973" s="106">
        <v>425.21</v>
      </c>
      <c r="G973" s="104">
        <v>42663.93</v>
      </c>
      <c r="H973" s="105">
        <v>46199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2">
        <f t="shared" si="47"/>
        <v>17882.61</v>
      </c>
    </row>
    <row r="974" spans="1:14" ht="15.75" thickBot="1">
      <c r="A974" s="11" t="str">
        <f t="shared" si="46"/>
        <v>N814094 68</v>
      </c>
      <c r="B974" s="3" t="s">
        <v>138</v>
      </c>
      <c r="C974" s="224">
        <v>68</v>
      </c>
      <c r="D974" s="267">
        <v>17882.61</v>
      </c>
      <c r="E974" s="104">
        <v>24713.759999999998</v>
      </c>
      <c r="F974" s="106" t="s">
        <v>30</v>
      </c>
      <c r="G974" s="104">
        <v>42596.37</v>
      </c>
      <c r="H974" s="105">
        <v>46219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2">
        <f t="shared" si="47"/>
        <v>17882.61</v>
      </c>
    </row>
    <row r="975" spans="1:14" ht="15.75" thickBot="1">
      <c r="A975" s="11" t="str">
        <f t="shared" si="46"/>
        <v>N814094 68</v>
      </c>
      <c r="B975" s="3" t="s">
        <v>138</v>
      </c>
      <c r="C975" s="226"/>
      <c r="D975" s="268"/>
      <c r="E975" s="104">
        <v>24713.759999999998</v>
      </c>
      <c r="F975" s="106">
        <v>428.8</v>
      </c>
      <c r="G975" s="104">
        <v>43025.17</v>
      </c>
      <c r="H975" s="105">
        <v>46229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2">
        <f t="shared" si="47"/>
        <v>17882.61</v>
      </c>
    </row>
    <row r="976" spans="1:14" ht="15.75" thickBot="1">
      <c r="A976" s="11" t="str">
        <f t="shared" si="46"/>
        <v>N814094 69</v>
      </c>
      <c r="B976" s="3" t="s">
        <v>138</v>
      </c>
      <c r="C976" s="224">
        <v>69</v>
      </c>
      <c r="D976" s="267">
        <v>17882.61</v>
      </c>
      <c r="E976" s="104">
        <v>25071.42</v>
      </c>
      <c r="F976" s="106" t="s">
        <v>30</v>
      </c>
      <c r="G976" s="104">
        <v>42954.03</v>
      </c>
      <c r="H976" s="105">
        <v>46250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2">
        <f t="shared" si="47"/>
        <v>17882.61</v>
      </c>
    </row>
    <row r="977" spans="1:14" ht="15.75" thickBot="1">
      <c r="A977" s="11" t="str">
        <f t="shared" si="46"/>
        <v>N814094 69</v>
      </c>
      <c r="B977" s="3" t="s">
        <v>138</v>
      </c>
      <c r="C977" s="226"/>
      <c r="D977" s="268"/>
      <c r="E977" s="104">
        <v>25071.42</v>
      </c>
      <c r="F977" s="106">
        <v>432.4</v>
      </c>
      <c r="G977" s="104">
        <v>43386.43</v>
      </c>
      <c r="H977" s="105">
        <v>46260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2">
        <f t="shared" si="47"/>
        <v>17882.61</v>
      </c>
    </row>
    <row r="978" spans="1:14" ht="15.75" thickBot="1">
      <c r="A978" s="11" t="str">
        <f t="shared" si="46"/>
        <v>N814094 70</v>
      </c>
      <c r="B978" s="3" t="s">
        <v>138</v>
      </c>
      <c r="C978" s="224">
        <v>70</v>
      </c>
      <c r="D978" s="267">
        <v>17882.61</v>
      </c>
      <c r="E978" s="104">
        <v>25429.07</v>
      </c>
      <c r="F978" s="106" t="s">
        <v>30</v>
      </c>
      <c r="G978" s="104">
        <v>43311.68</v>
      </c>
      <c r="H978" s="105">
        <v>46281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2">
        <f t="shared" si="47"/>
        <v>17882.61</v>
      </c>
    </row>
    <row r="979" spans="1:14" ht="15.75" thickBot="1">
      <c r="A979" s="11" t="str">
        <f t="shared" si="46"/>
        <v>N814094 70</v>
      </c>
      <c r="B979" s="3" t="s">
        <v>138</v>
      </c>
      <c r="C979" s="226"/>
      <c r="D979" s="268"/>
      <c r="E979" s="104">
        <v>25429.07</v>
      </c>
      <c r="F979" s="106">
        <v>436</v>
      </c>
      <c r="G979" s="104">
        <v>43747.68</v>
      </c>
      <c r="H979" s="105">
        <v>46291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2">
        <f t="shared" si="47"/>
        <v>17882.61</v>
      </c>
    </row>
    <row r="980" spans="1:14" ht="15.75" thickBot="1">
      <c r="A980" s="11" t="str">
        <f t="shared" si="46"/>
        <v>N814094 71</v>
      </c>
      <c r="B980" s="3" t="s">
        <v>138</v>
      </c>
      <c r="C980" s="224">
        <v>71</v>
      </c>
      <c r="D980" s="267">
        <v>17882.61</v>
      </c>
      <c r="E980" s="104">
        <v>25786.73</v>
      </c>
      <c r="F980" s="106" t="s">
        <v>30</v>
      </c>
      <c r="G980" s="104">
        <v>43669.34</v>
      </c>
      <c r="H980" s="105">
        <v>46311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2">
        <f t="shared" si="47"/>
        <v>17882.61</v>
      </c>
    </row>
    <row r="981" spans="1:14" ht="15.75" thickBot="1">
      <c r="A981" s="11" t="str">
        <f t="shared" si="46"/>
        <v>N814094 71</v>
      </c>
      <c r="B981" s="3" t="s">
        <v>138</v>
      </c>
      <c r="C981" s="226"/>
      <c r="D981" s="268"/>
      <c r="E981" s="104">
        <v>25786.73</v>
      </c>
      <c r="F981" s="106">
        <v>439.61</v>
      </c>
      <c r="G981" s="104">
        <v>44108.95</v>
      </c>
      <c r="H981" s="105">
        <v>46321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2">
        <f t="shared" si="47"/>
        <v>17882.61</v>
      </c>
    </row>
    <row r="982" spans="1:14" ht="15.75" thickBot="1">
      <c r="A982" s="11" t="str">
        <f t="shared" si="46"/>
        <v>N814094 72</v>
      </c>
      <c r="B982" s="3" t="s">
        <v>138</v>
      </c>
      <c r="C982" s="224">
        <v>72</v>
      </c>
      <c r="D982" s="267">
        <v>17882.61</v>
      </c>
      <c r="E982" s="104">
        <v>26144.38</v>
      </c>
      <c r="F982" s="106" t="s">
        <v>30</v>
      </c>
      <c r="G982" s="104">
        <v>44026.99</v>
      </c>
      <c r="H982" s="105">
        <v>46342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2">
        <f t="shared" si="47"/>
        <v>17882.61</v>
      </c>
    </row>
    <row r="983" spans="1:14" ht="15.75" thickBot="1">
      <c r="A983" s="11" t="str">
        <f t="shared" si="46"/>
        <v>N814094 72</v>
      </c>
      <c r="B983" s="3" t="s">
        <v>138</v>
      </c>
      <c r="C983" s="226"/>
      <c r="D983" s="268"/>
      <c r="E983" s="104">
        <v>26144.38</v>
      </c>
      <c r="F983" s="106">
        <v>443.21</v>
      </c>
      <c r="G983" s="104">
        <v>44470.2</v>
      </c>
      <c r="H983" s="105">
        <v>46352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2">
        <f t="shared" si="47"/>
        <v>17882.61</v>
      </c>
    </row>
    <row r="984" spans="1:14" ht="15.75" thickBot="1">
      <c r="A984" s="11" t="str">
        <f t="shared" si="46"/>
        <v>N814094 73</v>
      </c>
      <c r="B984" s="3" t="s">
        <v>138</v>
      </c>
      <c r="C984" s="224">
        <v>73</v>
      </c>
      <c r="D984" s="267">
        <v>17882.61</v>
      </c>
      <c r="E984" s="104">
        <v>26502.03</v>
      </c>
      <c r="F984" s="106" t="s">
        <v>30</v>
      </c>
      <c r="G984" s="104">
        <v>44384.639999999999</v>
      </c>
      <c r="H984" s="105">
        <v>46372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2">
        <f t="shared" si="47"/>
        <v>17882.61</v>
      </c>
    </row>
    <row r="985" spans="1:14" ht="15.75" thickBot="1">
      <c r="A985" s="11" t="str">
        <f t="shared" si="46"/>
        <v>N814094 73</v>
      </c>
      <c r="B985" s="3" t="s">
        <v>138</v>
      </c>
      <c r="C985" s="226"/>
      <c r="D985" s="268"/>
      <c r="E985" s="104">
        <v>26502.03</v>
      </c>
      <c r="F985" s="106">
        <v>446.8</v>
      </c>
      <c r="G985" s="104">
        <v>44831.44</v>
      </c>
      <c r="H985" s="105">
        <v>46382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2">
        <f t="shared" si="47"/>
        <v>17882.61</v>
      </c>
    </row>
    <row r="986" spans="1:14" ht="15.75" thickBot="1">
      <c r="A986" s="11" t="str">
        <f t="shared" si="46"/>
        <v>N814094 74</v>
      </c>
      <c r="B986" s="3" t="s">
        <v>138</v>
      </c>
      <c r="C986" s="224">
        <v>74</v>
      </c>
      <c r="D986" s="267">
        <v>17882.61</v>
      </c>
      <c r="E986" s="104">
        <v>26859.68</v>
      </c>
      <c r="F986" s="106" t="s">
        <v>30</v>
      </c>
      <c r="G986" s="104">
        <v>44742.29</v>
      </c>
      <c r="H986" s="105">
        <v>46403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2">
        <f t="shared" si="47"/>
        <v>17882.61</v>
      </c>
    </row>
    <row r="987" spans="1:14" ht="15.75" thickBot="1">
      <c r="A987" s="11" t="str">
        <f t="shared" si="46"/>
        <v>N814094 74</v>
      </c>
      <c r="B987" s="3" t="s">
        <v>138</v>
      </c>
      <c r="C987" s="226"/>
      <c r="D987" s="268"/>
      <c r="E987" s="104">
        <v>26859.68</v>
      </c>
      <c r="F987" s="106">
        <v>450.4</v>
      </c>
      <c r="G987" s="104">
        <v>45192.69</v>
      </c>
      <c r="H987" s="105">
        <v>46413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2">
        <f t="shared" si="47"/>
        <v>17882.61</v>
      </c>
    </row>
    <row r="988" spans="1:14" ht="15.75" thickBot="1">
      <c r="A988" s="11" t="str">
        <f t="shared" si="46"/>
        <v>N814094 75</v>
      </c>
      <c r="B988" s="3" t="s">
        <v>138</v>
      </c>
      <c r="C988" s="224">
        <v>75</v>
      </c>
      <c r="D988" s="267">
        <v>17882.61</v>
      </c>
      <c r="E988" s="104">
        <v>27217.33</v>
      </c>
      <c r="F988" s="106" t="s">
        <v>30</v>
      </c>
      <c r="G988" s="104">
        <v>45099.94</v>
      </c>
      <c r="H988" s="105">
        <v>46434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2">
        <f t="shared" si="47"/>
        <v>17882.61</v>
      </c>
    </row>
    <row r="989" spans="1:14" ht="15.75" thickBot="1">
      <c r="A989" s="11" t="str">
        <f t="shared" si="46"/>
        <v>N814094 75</v>
      </c>
      <c r="B989" s="3" t="s">
        <v>138</v>
      </c>
      <c r="C989" s="226"/>
      <c r="D989" s="268"/>
      <c r="E989" s="104">
        <v>27217.33</v>
      </c>
      <c r="F989" s="106">
        <v>454.01</v>
      </c>
      <c r="G989" s="104">
        <v>45553.95</v>
      </c>
      <c r="H989" s="105">
        <v>46444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2">
        <f t="shared" si="47"/>
        <v>17882.61</v>
      </c>
    </row>
    <row r="990" spans="1:14" ht="15.75" thickBot="1">
      <c r="A990" s="11" t="str">
        <f t="shared" si="46"/>
        <v>N814094 76</v>
      </c>
      <c r="B990" s="3" t="s">
        <v>138</v>
      </c>
      <c r="C990" s="224">
        <v>76</v>
      </c>
      <c r="D990" s="267">
        <v>17882.61</v>
      </c>
      <c r="E990" s="104">
        <v>27574.99</v>
      </c>
      <c r="F990" s="106" t="s">
        <v>30</v>
      </c>
      <c r="G990" s="104">
        <v>45457.599999999999</v>
      </c>
      <c r="H990" s="105">
        <v>46462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2">
        <f t="shared" si="47"/>
        <v>17882.61</v>
      </c>
    </row>
    <row r="991" spans="1:14" ht="15.75" thickBot="1">
      <c r="A991" s="11" t="str">
        <f t="shared" si="46"/>
        <v>N814094 76</v>
      </c>
      <c r="B991" s="3" t="s">
        <v>138</v>
      </c>
      <c r="C991" s="226"/>
      <c r="D991" s="268"/>
      <c r="E991" s="104">
        <v>27574.99</v>
      </c>
      <c r="F991" s="106">
        <v>457.61</v>
      </c>
      <c r="G991" s="104">
        <v>45915.21</v>
      </c>
      <c r="H991" s="105">
        <v>46472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2">
        <f t="shared" si="47"/>
        <v>17882.61</v>
      </c>
    </row>
    <row r="992" spans="1:14" ht="15.75" thickBot="1">
      <c r="A992" s="11" t="str">
        <f t="shared" si="46"/>
        <v>N814094 77</v>
      </c>
      <c r="B992" s="3" t="s">
        <v>138</v>
      </c>
      <c r="C992" s="224">
        <v>77</v>
      </c>
      <c r="D992" s="267">
        <v>17882.61</v>
      </c>
      <c r="E992" s="104">
        <v>27932.639999999999</v>
      </c>
      <c r="F992" s="106" t="s">
        <v>30</v>
      </c>
      <c r="G992" s="104">
        <v>45815.25</v>
      </c>
      <c r="H992" s="105">
        <v>46493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2">
        <f t="shared" si="47"/>
        <v>17882.61</v>
      </c>
    </row>
    <row r="993" spans="1:14" ht="15.75" thickBot="1">
      <c r="A993" s="11" t="str">
        <f t="shared" si="46"/>
        <v>N814094 77</v>
      </c>
      <c r="B993" s="3" t="s">
        <v>138</v>
      </c>
      <c r="C993" s="226"/>
      <c r="D993" s="268"/>
      <c r="E993" s="104">
        <v>27932.639999999999</v>
      </c>
      <c r="F993" s="106">
        <v>461.21</v>
      </c>
      <c r="G993" s="104">
        <v>46276.46</v>
      </c>
      <c r="H993" s="105">
        <v>46503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2">
        <f t="shared" si="47"/>
        <v>17882.61</v>
      </c>
    </row>
    <row r="994" spans="1:14" ht="15.75" thickBot="1">
      <c r="A994" s="11" t="str">
        <f t="shared" si="46"/>
        <v>N814094 78</v>
      </c>
      <c r="B994" s="3" t="s">
        <v>138</v>
      </c>
      <c r="C994" s="224">
        <v>78</v>
      </c>
      <c r="D994" s="267">
        <v>17882.61</v>
      </c>
      <c r="E994" s="104">
        <v>28290.29</v>
      </c>
      <c r="F994" s="106" t="s">
        <v>30</v>
      </c>
      <c r="G994" s="104">
        <v>46172.9</v>
      </c>
      <c r="H994" s="105">
        <v>46523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2">
        <f t="shared" si="47"/>
        <v>17882.61</v>
      </c>
    </row>
    <row r="995" spans="1:14" ht="15.75" thickBot="1">
      <c r="A995" s="11" t="str">
        <f t="shared" si="46"/>
        <v>N814094 78</v>
      </c>
      <c r="B995" s="3" t="s">
        <v>138</v>
      </c>
      <c r="C995" s="226"/>
      <c r="D995" s="268"/>
      <c r="E995" s="104">
        <v>28290.29</v>
      </c>
      <c r="F995" s="106">
        <v>464.8</v>
      </c>
      <c r="G995" s="104">
        <v>46637.7</v>
      </c>
      <c r="H995" s="105">
        <v>46533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2">
        <f t="shared" si="47"/>
        <v>17882.61</v>
      </c>
    </row>
    <row r="996" spans="1:14" ht="15.75" thickBot="1">
      <c r="A996" s="11" t="str">
        <f t="shared" si="46"/>
        <v>N814094 79</v>
      </c>
      <c r="B996" s="3" t="s">
        <v>138</v>
      </c>
      <c r="C996" s="224">
        <v>79</v>
      </c>
      <c r="D996" s="267">
        <v>17882.61</v>
      </c>
      <c r="E996" s="104">
        <v>28647.94</v>
      </c>
      <c r="F996" s="106" t="s">
        <v>30</v>
      </c>
      <c r="G996" s="104">
        <v>46530.55</v>
      </c>
      <c r="H996" s="105">
        <v>46554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2">
        <f t="shared" si="47"/>
        <v>17882.61</v>
      </c>
    </row>
    <row r="997" spans="1:14" ht="15.75" thickBot="1">
      <c r="A997" s="11" t="str">
        <f t="shared" si="46"/>
        <v>N814094 79</v>
      </c>
      <c r="B997" s="3" t="s">
        <v>138</v>
      </c>
      <c r="C997" s="226"/>
      <c r="D997" s="268"/>
      <c r="E997" s="104">
        <v>28647.94</v>
      </c>
      <c r="F997" s="106">
        <v>468.41</v>
      </c>
      <c r="G997" s="104">
        <v>46998.96</v>
      </c>
      <c r="H997" s="105">
        <v>46564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2">
        <f t="shared" si="47"/>
        <v>17882.61</v>
      </c>
    </row>
    <row r="998" spans="1:14" ht="15.75" thickBot="1">
      <c r="A998" s="11" t="str">
        <f t="shared" si="46"/>
        <v>N814094 80</v>
      </c>
      <c r="B998" s="3" t="s">
        <v>138</v>
      </c>
      <c r="C998" s="224">
        <v>80</v>
      </c>
      <c r="D998" s="267">
        <v>17882.61</v>
      </c>
      <c r="E998" s="104">
        <v>29005.59</v>
      </c>
      <c r="F998" s="106" t="s">
        <v>30</v>
      </c>
      <c r="G998" s="104">
        <v>46888.2</v>
      </c>
      <c r="H998" s="105">
        <v>46584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2">
        <f t="shared" si="47"/>
        <v>17882.61</v>
      </c>
    </row>
    <row r="999" spans="1:14" ht="15.75" thickBot="1">
      <c r="A999" s="11" t="str">
        <f t="shared" si="46"/>
        <v>N814094 80</v>
      </c>
      <c r="B999" s="3" t="s">
        <v>138</v>
      </c>
      <c r="C999" s="226"/>
      <c r="D999" s="268"/>
      <c r="E999" s="104">
        <v>29005.59</v>
      </c>
      <c r="F999" s="106">
        <v>472.01</v>
      </c>
      <c r="G999" s="104">
        <v>47360.21</v>
      </c>
      <c r="H999" s="105">
        <v>46594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2">
        <f t="shared" si="47"/>
        <v>17882.61</v>
      </c>
    </row>
    <row r="1000" spans="1:14" ht="15.75" thickBot="1">
      <c r="A1000" s="11" t="str">
        <f t="shared" si="46"/>
        <v>N814094 81</v>
      </c>
      <c r="B1000" s="3" t="s">
        <v>138</v>
      </c>
      <c r="C1000" s="224">
        <v>81</v>
      </c>
      <c r="D1000" s="267">
        <v>17882.61</v>
      </c>
      <c r="E1000" s="104">
        <v>29363.24</v>
      </c>
      <c r="F1000" s="106" t="s">
        <v>30</v>
      </c>
      <c r="G1000" s="104">
        <v>47245.85</v>
      </c>
      <c r="H1000" s="105">
        <v>46615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2">
        <f t="shared" si="47"/>
        <v>17882.61</v>
      </c>
    </row>
    <row r="1001" spans="1:14" ht="15.75" thickBot="1">
      <c r="A1001" s="11" t="str">
        <f t="shared" si="46"/>
        <v>N814094 81</v>
      </c>
      <c r="B1001" s="3" t="s">
        <v>138</v>
      </c>
      <c r="C1001" s="226"/>
      <c r="D1001" s="268"/>
      <c r="E1001" s="104">
        <v>29363.24</v>
      </c>
      <c r="F1001" s="106">
        <v>475.61</v>
      </c>
      <c r="G1001" s="104">
        <v>47721.46</v>
      </c>
      <c r="H1001" s="105">
        <v>46625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2">
        <f t="shared" si="47"/>
        <v>17882.61</v>
      </c>
    </row>
    <row r="1002" spans="1:14" ht="15.75" thickBot="1">
      <c r="A1002" s="11" t="str">
        <f t="shared" ref="A1002:A1065" si="49">B1002&amp;" "&amp;IF(C1002="",C1001,C1002)</f>
        <v>N814094 82</v>
      </c>
      <c r="B1002" s="3" t="s">
        <v>138</v>
      </c>
      <c r="C1002" s="224">
        <v>82</v>
      </c>
      <c r="D1002" s="267">
        <v>17882.61</v>
      </c>
      <c r="E1002" s="104">
        <v>29720.9</v>
      </c>
      <c r="F1002" s="106" t="s">
        <v>30</v>
      </c>
      <c r="G1002" s="104">
        <v>47603.51</v>
      </c>
      <c r="H1002" s="105">
        <v>46646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2">
        <f t="shared" si="47"/>
        <v>17882.61</v>
      </c>
    </row>
    <row r="1003" spans="1:14" ht="15.75" thickBot="1">
      <c r="A1003" s="11" t="str">
        <f t="shared" si="49"/>
        <v>N814094 82</v>
      </c>
      <c r="B1003" s="3" t="s">
        <v>138</v>
      </c>
      <c r="C1003" s="226"/>
      <c r="D1003" s="268"/>
      <c r="E1003" s="104">
        <v>29720.9</v>
      </c>
      <c r="F1003" s="106">
        <v>479.2</v>
      </c>
      <c r="G1003" s="104">
        <v>48082.71</v>
      </c>
      <c r="H1003" s="105">
        <v>46656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2">
        <f t="shared" si="47"/>
        <v>17882.61</v>
      </c>
    </row>
    <row r="1004" spans="1:14" ht="15.75" thickBot="1">
      <c r="A1004" s="11" t="str">
        <f t="shared" si="49"/>
        <v>N814094 83</v>
      </c>
      <c r="B1004" s="3" t="s">
        <v>138</v>
      </c>
      <c r="C1004" s="224">
        <v>83</v>
      </c>
      <c r="D1004" s="267">
        <v>17882.61</v>
      </c>
      <c r="E1004" s="104">
        <v>30078.55</v>
      </c>
      <c r="F1004" s="106" t="s">
        <v>30</v>
      </c>
      <c r="G1004" s="104">
        <v>47961.16</v>
      </c>
      <c r="H1004" s="105">
        <v>46676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2">
        <f t="shared" si="47"/>
        <v>17882.61</v>
      </c>
    </row>
    <row r="1005" spans="1:14" ht="15.75" thickBot="1">
      <c r="A1005" s="11" t="str">
        <f t="shared" si="49"/>
        <v>N814094 83</v>
      </c>
      <c r="B1005" s="3" t="s">
        <v>138</v>
      </c>
      <c r="C1005" s="226"/>
      <c r="D1005" s="268"/>
      <c r="E1005" s="104">
        <v>30078.55</v>
      </c>
      <c r="F1005" s="106">
        <v>482.81</v>
      </c>
      <c r="G1005" s="104">
        <v>48443.97</v>
      </c>
      <c r="H1005" s="105">
        <v>46686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2">
        <f t="shared" si="47"/>
        <v>17882.61</v>
      </c>
    </row>
    <row r="1006" spans="1:14" ht="15.75" thickBot="1">
      <c r="A1006" s="11" t="str">
        <f t="shared" si="49"/>
        <v>N814094 84</v>
      </c>
      <c r="B1006" s="3" t="s">
        <v>138</v>
      </c>
      <c r="C1006" s="224">
        <v>84</v>
      </c>
      <c r="D1006" s="267">
        <v>17882.61</v>
      </c>
      <c r="E1006" s="104">
        <v>30436.2</v>
      </c>
      <c r="F1006" s="106" t="s">
        <v>30</v>
      </c>
      <c r="G1006" s="104">
        <v>48318.81</v>
      </c>
      <c r="H1006" s="105">
        <v>46707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2">
        <f t="shared" si="47"/>
        <v>17882.61</v>
      </c>
    </row>
    <row r="1007" spans="1:14" ht="15.75" thickBot="1">
      <c r="A1007" s="11" t="str">
        <f t="shared" si="49"/>
        <v>N814094 84</v>
      </c>
      <c r="B1007" s="3" t="s">
        <v>138</v>
      </c>
      <c r="C1007" s="226"/>
      <c r="D1007" s="268"/>
      <c r="E1007" s="104">
        <v>30436.2</v>
      </c>
      <c r="F1007" s="106">
        <v>486.41</v>
      </c>
      <c r="G1007" s="104">
        <v>48805.22</v>
      </c>
      <c r="H1007" s="105">
        <v>46717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2">
        <f t="shared" si="47"/>
        <v>17882.61</v>
      </c>
    </row>
    <row r="1008" spans="1:14" ht="15.75" thickBot="1">
      <c r="A1008" s="11" t="str">
        <f t="shared" si="49"/>
        <v>N814094 85</v>
      </c>
      <c r="B1008" s="3" t="s">
        <v>138</v>
      </c>
      <c r="C1008" s="224">
        <v>85</v>
      </c>
      <c r="D1008" s="267">
        <v>17882.61</v>
      </c>
      <c r="E1008" s="104">
        <v>30793.85</v>
      </c>
      <c r="F1008" s="106" t="s">
        <v>30</v>
      </c>
      <c r="G1008" s="104">
        <v>48676.46</v>
      </c>
      <c r="H1008" s="105">
        <v>46737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2">
        <f t="shared" si="47"/>
        <v>17882.61</v>
      </c>
    </row>
    <row r="1009" spans="1:14" ht="15.75" thickBot="1">
      <c r="A1009" s="11" t="str">
        <f t="shared" si="49"/>
        <v>N814094 85</v>
      </c>
      <c r="B1009" s="3" t="s">
        <v>138</v>
      </c>
      <c r="C1009" s="226"/>
      <c r="D1009" s="268"/>
      <c r="E1009" s="104">
        <v>30793.85</v>
      </c>
      <c r="F1009" s="106">
        <v>490.01</v>
      </c>
      <c r="G1009" s="104">
        <v>49166.47</v>
      </c>
      <c r="H1009" s="105">
        <v>46747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2">
        <f t="shared" si="47"/>
        <v>17882.61</v>
      </c>
    </row>
    <row r="1010" spans="1:14" ht="15.75" thickBot="1">
      <c r="A1010" s="11" t="str">
        <f t="shared" si="49"/>
        <v>N814094 86</v>
      </c>
      <c r="B1010" s="3" t="s">
        <v>138</v>
      </c>
      <c r="C1010" s="224">
        <v>86</v>
      </c>
      <c r="D1010" s="267">
        <v>17882.61</v>
      </c>
      <c r="E1010" s="104">
        <v>31151.5</v>
      </c>
      <c r="F1010" s="106" t="s">
        <v>30</v>
      </c>
      <c r="G1010" s="104">
        <v>49034.11</v>
      </c>
      <c r="H1010" s="105">
        <v>46768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2">
        <f t="shared" si="47"/>
        <v>17882.61</v>
      </c>
    </row>
    <row r="1011" spans="1:14" ht="15.75" thickBot="1">
      <c r="A1011" s="11" t="str">
        <f t="shared" si="49"/>
        <v>N814094 86</v>
      </c>
      <c r="B1011" s="3" t="s">
        <v>138</v>
      </c>
      <c r="C1011" s="226"/>
      <c r="D1011" s="268"/>
      <c r="E1011" s="104">
        <v>31151.5</v>
      </c>
      <c r="F1011" s="106">
        <v>493.61</v>
      </c>
      <c r="G1011" s="104">
        <v>49527.72</v>
      </c>
      <c r="H1011" s="105">
        <v>46778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2">
        <f t="shared" si="47"/>
        <v>17882.61</v>
      </c>
    </row>
    <row r="1012" spans="1:14" ht="15.75" thickBot="1">
      <c r="A1012" s="11" t="str">
        <f t="shared" si="49"/>
        <v>N814094 87</v>
      </c>
      <c r="B1012" s="3" t="s">
        <v>138</v>
      </c>
      <c r="C1012" s="224">
        <v>87</v>
      </c>
      <c r="D1012" s="267">
        <v>17882.61</v>
      </c>
      <c r="E1012" s="104">
        <v>31509.15</v>
      </c>
      <c r="F1012" s="106" t="s">
        <v>30</v>
      </c>
      <c r="G1012" s="104">
        <v>49391.76</v>
      </c>
      <c r="H1012" s="105">
        <v>46799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2">
        <f t="shared" si="47"/>
        <v>17882.61</v>
      </c>
    </row>
    <row r="1013" spans="1:14" ht="15.75" thickBot="1">
      <c r="A1013" s="11" t="str">
        <f t="shared" si="49"/>
        <v>N814094 87</v>
      </c>
      <c r="B1013" s="3" t="s">
        <v>138</v>
      </c>
      <c r="C1013" s="226"/>
      <c r="D1013" s="268"/>
      <c r="E1013" s="104">
        <v>31509.15</v>
      </c>
      <c r="F1013" s="106">
        <v>497.21</v>
      </c>
      <c r="G1013" s="104">
        <v>49888.97</v>
      </c>
      <c r="H1013" s="105">
        <v>46809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2">
        <f t="shared" si="47"/>
        <v>17882.61</v>
      </c>
    </row>
    <row r="1014" spans="1:14" ht="15.75" thickBot="1">
      <c r="A1014" s="11" t="str">
        <f t="shared" si="49"/>
        <v>N814094 88</v>
      </c>
      <c r="B1014" s="3" t="s">
        <v>138</v>
      </c>
      <c r="C1014" s="224">
        <v>88</v>
      </c>
      <c r="D1014" s="267">
        <v>17882.61</v>
      </c>
      <c r="E1014" s="104">
        <v>31866.82</v>
      </c>
      <c r="F1014" s="106" t="s">
        <v>30</v>
      </c>
      <c r="G1014" s="104">
        <v>49749.43</v>
      </c>
      <c r="H1014" s="105">
        <v>46828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2">
        <f t="shared" si="47"/>
        <v>17882.61</v>
      </c>
    </row>
    <row r="1015" spans="1:14" ht="15.75" thickBot="1">
      <c r="A1015" s="11" t="str">
        <f t="shared" si="49"/>
        <v>N814094 88</v>
      </c>
      <c r="B1015" s="3" t="s">
        <v>138</v>
      </c>
      <c r="C1015" s="226"/>
      <c r="D1015" s="268"/>
      <c r="E1015" s="104">
        <v>31866.82</v>
      </c>
      <c r="F1015" s="106">
        <v>500.81</v>
      </c>
      <c r="G1015" s="104">
        <v>50250.239999999998</v>
      </c>
      <c r="H1015" s="105">
        <v>46838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2">
        <f t="shared" si="47"/>
        <v>17882.61</v>
      </c>
    </row>
    <row r="1016" spans="1:14" ht="15.75" thickBot="1">
      <c r="A1016" s="11" t="str">
        <f t="shared" si="49"/>
        <v>N814094 89</v>
      </c>
      <c r="B1016" s="3" t="s">
        <v>138</v>
      </c>
      <c r="C1016" s="224">
        <v>89</v>
      </c>
      <c r="D1016" s="267">
        <v>17882.61</v>
      </c>
      <c r="E1016" s="104">
        <v>32224.47</v>
      </c>
      <c r="F1016" s="106" t="s">
        <v>30</v>
      </c>
      <c r="G1016" s="104">
        <v>50107.08</v>
      </c>
      <c r="H1016" s="105">
        <v>46859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2">
        <f t="shared" si="47"/>
        <v>17882.61</v>
      </c>
    </row>
    <row r="1017" spans="1:14" ht="15.75" thickBot="1">
      <c r="A1017" s="11" t="str">
        <f t="shared" si="49"/>
        <v>N814094 89</v>
      </c>
      <c r="B1017" s="3" t="s">
        <v>138</v>
      </c>
      <c r="C1017" s="226"/>
      <c r="D1017" s="268"/>
      <c r="E1017" s="104">
        <v>32224.47</v>
      </c>
      <c r="F1017" s="106">
        <v>504.41</v>
      </c>
      <c r="G1017" s="104">
        <v>50611.49</v>
      </c>
      <c r="H1017" s="105">
        <v>46869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2">
        <f t="shared" si="47"/>
        <v>17882.61</v>
      </c>
    </row>
    <row r="1018" spans="1:14" ht="15.75" thickBot="1">
      <c r="A1018" s="11" t="str">
        <f t="shared" si="49"/>
        <v>N814094 90</v>
      </c>
      <c r="B1018" s="3" t="s">
        <v>138</v>
      </c>
      <c r="C1018" s="224">
        <v>90</v>
      </c>
      <c r="D1018" s="267">
        <v>17882.61</v>
      </c>
      <c r="E1018" s="104">
        <v>32582.12</v>
      </c>
      <c r="F1018" s="106" t="s">
        <v>30</v>
      </c>
      <c r="G1018" s="104">
        <v>50464.73</v>
      </c>
      <c r="H1018" s="105">
        <v>46889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2">
        <f t="shared" si="47"/>
        <v>17882.61</v>
      </c>
    </row>
    <row r="1019" spans="1:14" ht="15.75" thickBot="1">
      <c r="A1019" s="11" t="str">
        <f t="shared" si="49"/>
        <v>N814094 90</v>
      </c>
      <c r="B1019" s="3" t="s">
        <v>138</v>
      </c>
      <c r="C1019" s="226"/>
      <c r="D1019" s="268"/>
      <c r="E1019" s="104">
        <v>32582.12</v>
      </c>
      <c r="F1019" s="106">
        <v>508.01</v>
      </c>
      <c r="G1019" s="104">
        <v>50972.74</v>
      </c>
      <c r="H1019" s="105">
        <v>46899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2">
        <f t="shared" si="47"/>
        <v>17882.61</v>
      </c>
    </row>
    <row r="1020" spans="1:14" ht="15.75" thickBot="1">
      <c r="A1020" s="11" t="str">
        <f t="shared" si="49"/>
        <v>N814094 91</v>
      </c>
      <c r="B1020" s="3" t="s">
        <v>138</v>
      </c>
      <c r="C1020" s="224">
        <v>91</v>
      </c>
      <c r="D1020" s="267">
        <v>17882.61</v>
      </c>
      <c r="E1020" s="104">
        <v>32939.769999999997</v>
      </c>
      <c r="F1020" s="106" t="s">
        <v>30</v>
      </c>
      <c r="G1020" s="104">
        <v>50822.38</v>
      </c>
      <c r="H1020" s="105">
        <v>46920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2">
        <f t="shared" si="47"/>
        <v>17882.61</v>
      </c>
    </row>
    <row r="1021" spans="1:14" ht="15.75" thickBot="1">
      <c r="A1021" s="11" t="str">
        <f t="shared" si="49"/>
        <v>N814094 91</v>
      </c>
      <c r="B1021" s="3" t="s">
        <v>138</v>
      </c>
      <c r="C1021" s="226"/>
      <c r="D1021" s="268"/>
      <c r="E1021" s="104">
        <v>32939.769999999997</v>
      </c>
      <c r="F1021" s="106">
        <v>511.61</v>
      </c>
      <c r="G1021" s="104">
        <v>51333.99</v>
      </c>
      <c r="H1021" s="105">
        <v>46930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2">
        <f t="shared" si="47"/>
        <v>17882.61</v>
      </c>
    </row>
    <row r="1022" spans="1:14" ht="15.75" thickBot="1">
      <c r="A1022" s="11" t="str">
        <f t="shared" si="49"/>
        <v>N814094 92</v>
      </c>
      <c r="B1022" s="3" t="s">
        <v>138</v>
      </c>
      <c r="C1022" s="224">
        <v>92</v>
      </c>
      <c r="D1022" s="267">
        <v>17882.61</v>
      </c>
      <c r="E1022" s="104">
        <v>33297.42</v>
      </c>
      <c r="F1022" s="106" t="s">
        <v>30</v>
      </c>
      <c r="G1022" s="104">
        <v>51180.03</v>
      </c>
      <c r="H1022" s="105">
        <v>46950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2">
        <f t="shared" si="47"/>
        <v>17882.61</v>
      </c>
    </row>
    <row r="1023" spans="1:14" ht="15.75" thickBot="1">
      <c r="A1023" s="11" t="str">
        <f t="shared" si="49"/>
        <v>N814094 92</v>
      </c>
      <c r="B1023" s="3" t="s">
        <v>138</v>
      </c>
      <c r="C1023" s="226"/>
      <c r="D1023" s="268"/>
      <c r="E1023" s="104">
        <v>33297.42</v>
      </c>
      <c r="F1023" s="106">
        <v>515.21</v>
      </c>
      <c r="G1023" s="104">
        <v>51695.24</v>
      </c>
      <c r="H1023" s="105">
        <v>46960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2">
        <f t="shared" si="47"/>
        <v>17882.61</v>
      </c>
    </row>
    <row r="1024" spans="1:14" ht="15.75" thickBot="1">
      <c r="A1024" s="11" t="str">
        <f t="shared" si="49"/>
        <v>N814094 93</v>
      </c>
      <c r="B1024" s="3" t="s">
        <v>138</v>
      </c>
      <c r="C1024" s="224">
        <v>93</v>
      </c>
      <c r="D1024" s="267">
        <v>17882.61</v>
      </c>
      <c r="E1024" s="104">
        <v>33655.07</v>
      </c>
      <c r="F1024" s="106" t="s">
        <v>30</v>
      </c>
      <c r="G1024" s="104">
        <v>51537.68</v>
      </c>
      <c r="H1024" s="105">
        <v>46981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2">
        <f t="shared" si="47"/>
        <v>17882.61</v>
      </c>
    </row>
    <row r="1025" spans="1:14" ht="15.75" thickBot="1">
      <c r="A1025" s="11" t="str">
        <f t="shared" si="49"/>
        <v>N814094 93</v>
      </c>
      <c r="B1025" s="3" t="s">
        <v>138</v>
      </c>
      <c r="C1025" s="226"/>
      <c r="D1025" s="268"/>
      <c r="E1025" s="104">
        <v>33655.07</v>
      </c>
      <c r="F1025" s="106">
        <v>518.80999999999995</v>
      </c>
      <c r="G1025" s="104">
        <v>52056.49</v>
      </c>
      <c r="H1025" s="105">
        <v>46991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2">
        <f t="shared" si="47"/>
        <v>17882.61</v>
      </c>
    </row>
    <row r="1026" spans="1:14" ht="15.75" thickBot="1">
      <c r="A1026" s="11" t="str">
        <f t="shared" si="49"/>
        <v>N814094 94</v>
      </c>
      <c r="B1026" s="3" t="s">
        <v>138</v>
      </c>
      <c r="C1026" s="224">
        <v>94</v>
      </c>
      <c r="D1026" s="267">
        <v>17882.61</v>
      </c>
      <c r="E1026" s="104">
        <v>34012.730000000003</v>
      </c>
      <c r="F1026" s="106" t="s">
        <v>30</v>
      </c>
      <c r="G1026" s="104">
        <v>51895.34</v>
      </c>
      <c r="H1026" s="105">
        <v>47012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2">
        <f t="shared" si="47"/>
        <v>17882.61</v>
      </c>
    </row>
    <row r="1027" spans="1:14" ht="15.75" thickBot="1">
      <c r="A1027" s="11" t="str">
        <f t="shared" si="49"/>
        <v>N814094 94</v>
      </c>
      <c r="B1027" s="3" t="s">
        <v>138</v>
      </c>
      <c r="C1027" s="226"/>
      <c r="D1027" s="268"/>
      <c r="E1027" s="104">
        <v>34012.730000000003</v>
      </c>
      <c r="F1027" s="106">
        <v>522.41999999999996</v>
      </c>
      <c r="G1027" s="104">
        <v>52417.760000000002</v>
      </c>
      <c r="H1027" s="105">
        <v>47022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2">
        <f t="shared" si="47"/>
        <v>17882.61</v>
      </c>
    </row>
    <row r="1028" spans="1:14" ht="15.75" thickBot="1">
      <c r="A1028" s="11" t="str">
        <f t="shared" si="49"/>
        <v>N814094 95</v>
      </c>
      <c r="B1028" s="3" t="s">
        <v>138</v>
      </c>
      <c r="C1028" s="224">
        <v>95</v>
      </c>
      <c r="D1028" s="267">
        <v>17882.61</v>
      </c>
      <c r="E1028" s="104">
        <v>34370.379999999997</v>
      </c>
      <c r="F1028" s="106" t="s">
        <v>30</v>
      </c>
      <c r="G1028" s="104">
        <v>52252.99</v>
      </c>
      <c r="H1028" s="105">
        <v>47042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2">
        <f t="shared" ref="N1028:N1091" si="50">IF(D1028=0,D1027,D1028)</f>
        <v>17882.61</v>
      </c>
    </row>
    <row r="1029" spans="1:14" ht="15.75" thickBot="1">
      <c r="A1029" s="11" t="str">
        <f t="shared" si="49"/>
        <v>N814094 95</v>
      </c>
      <c r="B1029" s="3" t="s">
        <v>138</v>
      </c>
      <c r="C1029" s="226"/>
      <c r="D1029" s="268"/>
      <c r="E1029" s="104">
        <v>34370.379999999997</v>
      </c>
      <c r="F1029" s="106">
        <v>526.02</v>
      </c>
      <c r="G1029" s="104">
        <v>52779.01</v>
      </c>
      <c r="H1029" s="105">
        <v>47052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2">
        <f t="shared" si="50"/>
        <v>17882.61</v>
      </c>
    </row>
    <row r="1030" spans="1:14" ht="15.75" thickBot="1">
      <c r="A1030" s="11" t="str">
        <f t="shared" si="49"/>
        <v>N814094 96</v>
      </c>
      <c r="B1030" s="3" t="s">
        <v>138</v>
      </c>
      <c r="C1030" s="224">
        <v>96</v>
      </c>
      <c r="D1030" s="267">
        <v>17882.61</v>
      </c>
      <c r="E1030" s="104">
        <v>34728.03</v>
      </c>
      <c r="F1030" s="106" t="s">
        <v>30</v>
      </c>
      <c r="G1030" s="104">
        <v>52610.64</v>
      </c>
      <c r="H1030" s="105">
        <v>47073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2">
        <f t="shared" si="50"/>
        <v>17882.61</v>
      </c>
    </row>
    <row r="1031" spans="1:14" ht="15.75" thickBot="1">
      <c r="A1031" s="11" t="str">
        <f t="shared" si="49"/>
        <v>N814094 96</v>
      </c>
      <c r="B1031" s="3" t="s">
        <v>138</v>
      </c>
      <c r="C1031" s="226"/>
      <c r="D1031" s="268"/>
      <c r="E1031" s="104">
        <v>34728.03</v>
      </c>
      <c r="F1031" s="106">
        <v>529.61</v>
      </c>
      <c r="G1031" s="104">
        <v>53140.25</v>
      </c>
      <c r="H1031" s="105">
        <v>47083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2">
        <f t="shared" si="50"/>
        <v>17882.61</v>
      </c>
    </row>
    <row r="1032" spans="1:14" ht="15.75" thickBot="1">
      <c r="A1032" s="11" t="str">
        <f t="shared" si="49"/>
        <v>N814094 97</v>
      </c>
      <c r="B1032" s="3" t="s">
        <v>138</v>
      </c>
      <c r="C1032" s="224">
        <v>97</v>
      </c>
      <c r="D1032" s="267">
        <v>17882.61</v>
      </c>
      <c r="E1032" s="104">
        <v>35085.68</v>
      </c>
      <c r="F1032" s="106" t="s">
        <v>30</v>
      </c>
      <c r="G1032" s="104">
        <v>52968.29</v>
      </c>
      <c r="H1032" s="105">
        <v>47103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2">
        <f t="shared" si="50"/>
        <v>17882.61</v>
      </c>
    </row>
    <row r="1033" spans="1:14" ht="15.75" thickBot="1">
      <c r="A1033" s="11" t="str">
        <f t="shared" si="49"/>
        <v>N814094 97</v>
      </c>
      <c r="B1033" s="3" t="s">
        <v>138</v>
      </c>
      <c r="C1033" s="226"/>
      <c r="D1033" s="268"/>
      <c r="E1033" s="104">
        <v>35085.68</v>
      </c>
      <c r="F1033" s="106">
        <v>533.21</v>
      </c>
      <c r="G1033" s="104">
        <v>53501.5</v>
      </c>
      <c r="H1033" s="105">
        <v>47113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2">
        <f t="shared" si="50"/>
        <v>17882.61</v>
      </c>
    </row>
    <row r="1034" spans="1:14" ht="15.75" thickBot="1">
      <c r="A1034" s="11" t="str">
        <f t="shared" si="49"/>
        <v>N814094 98</v>
      </c>
      <c r="B1034" s="3" t="s">
        <v>138</v>
      </c>
      <c r="C1034" s="224">
        <v>98</v>
      </c>
      <c r="D1034" s="267">
        <v>17882.61</v>
      </c>
      <c r="E1034" s="104">
        <v>35443.33</v>
      </c>
      <c r="F1034" s="106" t="s">
        <v>30</v>
      </c>
      <c r="G1034" s="104">
        <v>53325.94</v>
      </c>
      <c r="H1034" s="105">
        <v>47134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2">
        <f t="shared" si="50"/>
        <v>17882.61</v>
      </c>
    </row>
    <row r="1035" spans="1:14" ht="15.75" thickBot="1">
      <c r="A1035" s="11" t="str">
        <f t="shared" si="49"/>
        <v>N814094 98</v>
      </c>
      <c r="B1035" s="3" t="s">
        <v>138</v>
      </c>
      <c r="C1035" s="226"/>
      <c r="D1035" s="268"/>
      <c r="E1035" s="104">
        <v>35443.33</v>
      </c>
      <c r="F1035" s="106">
        <v>536.82000000000005</v>
      </c>
      <c r="G1035" s="104">
        <v>53862.76</v>
      </c>
      <c r="H1035" s="105">
        <v>47144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2">
        <f t="shared" si="50"/>
        <v>17882.61</v>
      </c>
    </row>
    <row r="1036" spans="1:14" ht="15.75" thickBot="1">
      <c r="A1036" s="11" t="str">
        <f t="shared" si="49"/>
        <v>N814094 99</v>
      </c>
      <c r="B1036" s="3" t="s">
        <v>138</v>
      </c>
      <c r="C1036" s="224">
        <v>99</v>
      </c>
      <c r="D1036" s="267">
        <v>17882.61</v>
      </c>
      <c r="E1036" s="104">
        <v>35800.980000000003</v>
      </c>
      <c r="F1036" s="106" t="s">
        <v>30</v>
      </c>
      <c r="G1036" s="104">
        <v>53683.59</v>
      </c>
      <c r="H1036" s="105">
        <v>47165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2">
        <f t="shared" si="50"/>
        <v>17882.61</v>
      </c>
    </row>
    <row r="1037" spans="1:14" ht="15.75" thickBot="1">
      <c r="A1037" s="11" t="str">
        <f t="shared" si="49"/>
        <v>N814094 99</v>
      </c>
      <c r="B1037" s="3" t="s">
        <v>138</v>
      </c>
      <c r="C1037" s="226"/>
      <c r="D1037" s="268"/>
      <c r="E1037" s="104">
        <v>35800.980000000003</v>
      </c>
      <c r="F1037" s="106">
        <v>540.41999999999996</v>
      </c>
      <c r="G1037" s="104">
        <v>54224.01</v>
      </c>
      <c r="H1037" s="105">
        <v>47175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2">
        <f t="shared" si="50"/>
        <v>17882.61</v>
      </c>
    </row>
    <row r="1038" spans="1:14" ht="15.75" thickBot="1">
      <c r="A1038" s="11" t="str">
        <f t="shared" si="49"/>
        <v>N814094 100</v>
      </c>
      <c r="B1038" s="3" t="s">
        <v>138</v>
      </c>
      <c r="C1038" s="224">
        <v>100</v>
      </c>
      <c r="D1038" s="267">
        <v>17882.61</v>
      </c>
      <c r="E1038" s="104">
        <v>36158.629999999997</v>
      </c>
      <c r="F1038" s="106" t="s">
        <v>30</v>
      </c>
      <c r="G1038" s="104">
        <v>54041.24</v>
      </c>
      <c r="H1038" s="105">
        <v>47193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2">
        <f t="shared" si="50"/>
        <v>17882.61</v>
      </c>
    </row>
    <row r="1039" spans="1:14" ht="15.75" thickBot="1">
      <c r="A1039" s="11" t="str">
        <f t="shared" si="49"/>
        <v>N814094 100</v>
      </c>
      <c r="B1039" s="3" t="s">
        <v>138</v>
      </c>
      <c r="C1039" s="226"/>
      <c r="D1039" s="268"/>
      <c r="E1039" s="104">
        <v>36158.629999999997</v>
      </c>
      <c r="F1039" s="106">
        <v>544.01</v>
      </c>
      <c r="G1039" s="104">
        <v>54585.25</v>
      </c>
      <c r="H1039" s="105">
        <v>47203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2">
        <f t="shared" si="50"/>
        <v>17882.61</v>
      </c>
    </row>
    <row r="1040" spans="1:14" ht="15.75" thickBot="1">
      <c r="A1040" s="11" t="str">
        <f t="shared" si="49"/>
        <v>N814094 101</v>
      </c>
      <c r="B1040" s="3" t="s">
        <v>138</v>
      </c>
      <c r="C1040" s="224">
        <v>101</v>
      </c>
      <c r="D1040" s="267">
        <v>17882.61</v>
      </c>
      <c r="E1040" s="104">
        <v>36516.29</v>
      </c>
      <c r="F1040" s="106" t="s">
        <v>30</v>
      </c>
      <c r="G1040" s="104">
        <v>54398.9</v>
      </c>
      <c r="H1040" s="105">
        <v>47224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2">
        <f t="shared" si="50"/>
        <v>17882.61</v>
      </c>
    </row>
    <row r="1041" spans="1:14" ht="15.75" thickBot="1">
      <c r="A1041" s="11" t="str">
        <f t="shared" si="49"/>
        <v>N814094 101</v>
      </c>
      <c r="B1041" s="3" t="s">
        <v>138</v>
      </c>
      <c r="C1041" s="226"/>
      <c r="D1041" s="268"/>
      <c r="E1041" s="104">
        <v>36516.29</v>
      </c>
      <c r="F1041" s="106">
        <v>547.61</v>
      </c>
      <c r="G1041" s="104">
        <v>54946.51</v>
      </c>
      <c r="H1041" s="105">
        <v>47234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2">
        <f t="shared" si="50"/>
        <v>17882.61</v>
      </c>
    </row>
    <row r="1042" spans="1:14" ht="15.75" thickBot="1">
      <c r="A1042" s="11" t="str">
        <f t="shared" si="49"/>
        <v>N814094 102</v>
      </c>
      <c r="B1042" s="3" t="s">
        <v>138</v>
      </c>
      <c r="C1042" s="224">
        <v>102</v>
      </c>
      <c r="D1042" s="267">
        <v>17882.61</v>
      </c>
      <c r="E1042" s="104">
        <v>36873.94</v>
      </c>
      <c r="F1042" s="106" t="s">
        <v>30</v>
      </c>
      <c r="G1042" s="104">
        <v>54756.55</v>
      </c>
      <c r="H1042" s="105">
        <v>47254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2">
        <f t="shared" si="50"/>
        <v>17882.61</v>
      </c>
    </row>
    <row r="1043" spans="1:14" ht="15.75" thickBot="1">
      <c r="A1043" s="11" t="str">
        <f t="shared" si="49"/>
        <v>N814094 102</v>
      </c>
      <c r="B1043" s="3" t="s">
        <v>138</v>
      </c>
      <c r="C1043" s="226"/>
      <c r="D1043" s="268"/>
      <c r="E1043" s="104">
        <v>36873.94</v>
      </c>
      <c r="F1043" s="106">
        <v>551.22</v>
      </c>
      <c r="G1043" s="104">
        <v>55307.77</v>
      </c>
      <c r="H1043" s="105">
        <v>47264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2">
        <f t="shared" si="50"/>
        <v>17882.61</v>
      </c>
    </row>
    <row r="1044" spans="1:14" ht="15.75" thickBot="1">
      <c r="A1044" s="11" t="str">
        <f t="shared" si="49"/>
        <v>N814094 103</v>
      </c>
      <c r="B1044" s="3" t="s">
        <v>138</v>
      </c>
      <c r="C1044" s="224">
        <v>103</v>
      </c>
      <c r="D1044" s="267">
        <v>17882.61</v>
      </c>
      <c r="E1044" s="104">
        <v>37231.589999999997</v>
      </c>
      <c r="F1044" s="106" t="s">
        <v>30</v>
      </c>
      <c r="G1044" s="104">
        <v>55114.2</v>
      </c>
      <c r="H1044" s="105">
        <v>47285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2">
        <f t="shared" si="50"/>
        <v>17882.61</v>
      </c>
    </row>
    <row r="1045" spans="1:14" ht="15.75" thickBot="1">
      <c r="A1045" s="11" t="str">
        <f t="shared" si="49"/>
        <v>N814094 103</v>
      </c>
      <c r="B1045" s="3" t="s">
        <v>138</v>
      </c>
      <c r="C1045" s="226"/>
      <c r="D1045" s="268"/>
      <c r="E1045" s="104">
        <v>37231.589999999997</v>
      </c>
      <c r="F1045" s="106">
        <v>554.82000000000005</v>
      </c>
      <c r="G1045" s="104">
        <v>55669.02</v>
      </c>
      <c r="H1045" s="105">
        <v>47295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2">
        <f t="shared" si="50"/>
        <v>17882.61</v>
      </c>
    </row>
    <row r="1046" spans="1:14" ht="15.75" thickBot="1">
      <c r="A1046" s="11" t="str">
        <f t="shared" si="49"/>
        <v>N814094 104</v>
      </c>
      <c r="B1046" s="3" t="s">
        <v>138</v>
      </c>
      <c r="C1046" s="224">
        <v>104</v>
      </c>
      <c r="D1046" s="267">
        <v>17882.61</v>
      </c>
      <c r="E1046" s="104">
        <v>37589.25</v>
      </c>
      <c r="F1046" s="106" t="s">
        <v>30</v>
      </c>
      <c r="G1046" s="104">
        <v>55471.86</v>
      </c>
      <c r="H1046" s="105">
        <v>47315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2">
        <f t="shared" si="50"/>
        <v>17882.61</v>
      </c>
    </row>
    <row r="1047" spans="1:14" ht="15.75" thickBot="1">
      <c r="A1047" s="11" t="str">
        <f t="shared" si="49"/>
        <v>N814094 104</v>
      </c>
      <c r="B1047" s="3" t="s">
        <v>138</v>
      </c>
      <c r="C1047" s="226"/>
      <c r="D1047" s="268"/>
      <c r="E1047" s="104">
        <v>37589.25</v>
      </c>
      <c r="F1047" s="106">
        <v>558.41999999999996</v>
      </c>
      <c r="G1047" s="104">
        <v>56030.28</v>
      </c>
      <c r="H1047" s="105">
        <v>47325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2">
        <f t="shared" si="50"/>
        <v>17882.61</v>
      </c>
    </row>
    <row r="1048" spans="1:14" ht="15.75" thickBot="1">
      <c r="A1048" s="11" t="str">
        <f t="shared" si="49"/>
        <v>N814094 105</v>
      </c>
      <c r="B1048" s="3" t="s">
        <v>138</v>
      </c>
      <c r="C1048" s="224">
        <v>105</v>
      </c>
      <c r="D1048" s="267">
        <v>17882.61</v>
      </c>
      <c r="E1048" s="104">
        <v>37946.9</v>
      </c>
      <c r="F1048" s="106" t="s">
        <v>30</v>
      </c>
      <c r="G1048" s="104">
        <v>55829.51</v>
      </c>
      <c r="H1048" s="105">
        <v>47346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2">
        <f t="shared" si="50"/>
        <v>17882.61</v>
      </c>
    </row>
    <row r="1049" spans="1:14" ht="15.75" thickBot="1">
      <c r="A1049" s="11" t="str">
        <f t="shared" si="49"/>
        <v>N814094 105</v>
      </c>
      <c r="B1049" s="3" t="s">
        <v>138</v>
      </c>
      <c r="C1049" s="226"/>
      <c r="D1049" s="268"/>
      <c r="E1049" s="104">
        <v>37946.9</v>
      </c>
      <c r="F1049" s="106">
        <v>562.01</v>
      </c>
      <c r="G1049" s="104">
        <v>56391.519999999997</v>
      </c>
      <c r="H1049" s="105">
        <v>47356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2">
        <f t="shared" si="50"/>
        <v>17882.61</v>
      </c>
    </row>
    <row r="1050" spans="1:14" ht="15.75" thickBot="1">
      <c r="A1050" s="11" t="str">
        <f t="shared" si="49"/>
        <v>N814094 106</v>
      </c>
      <c r="B1050" s="3" t="s">
        <v>138</v>
      </c>
      <c r="C1050" s="224">
        <v>106</v>
      </c>
      <c r="D1050" s="267">
        <v>17882.61</v>
      </c>
      <c r="E1050" s="104">
        <v>38304.550000000003</v>
      </c>
      <c r="F1050" s="106" t="s">
        <v>30</v>
      </c>
      <c r="G1050" s="104">
        <v>56187.16</v>
      </c>
      <c r="H1050" s="105">
        <v>47377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2">
        <f t="shared" si="50"/>
        <v>17882.61</v>
      </c>
    </row>
    <row r="1051" spans="1:14" ht="15.75" thickBot="1">
      <c r="A1051" s="11" t="str">
        <f t="shared" si="49"/>
        <v>N814094 106</v>
      </c>
      <c r="B1051" s="3" t="s">
        <v>138</v>
      </c>
      <c r="C1051" s="226"/>
      <c r="D1051" s="268"/>
      <c r="E1051" s="104">
        <v>38304.550000000003</v>
      </c>
      <c r="F1051" s="106">
        <v>565.62</v>
      </c>
      <c r="G1051" s="104">
        <v>56752.78</v>
      </c>
      <c r="H1051" s="105">
        <v>47387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2">
        <f t="shared" si="50"/>
        <v>17882.61</v>
      </c>
    </row>
    <row r="1052" spans="1:14" ht="15.75" thickBot="1">
      <c r="A1052" s="11" t="str">
        <f t="shared" si="49"/>
        <v>N814094 107</v>
      </c>
      <c r="B1052" s="3" t="s">
        <v>138</v>
      </c>
      <c r="C1052" s="224">
        <v>107</v>
      </c>
      <c r="D1052" s="267">
        <v>17882.61</v>
      </c>
      <c r="E1052" s="104">
        <v>38662.21</v>
      </c>
      <c r="F1052" s="106" t="s">
        <v>30</v>
      </c>
      <c r="G1052" s="104">
        <v>56544.82</v>
      </c>
      <c r="H1052" s="105">
        <v>47407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2">
        <f t="shared" si="50"/>
        <v>17882.61</v>
      </c>
    </row>
    <row r="1053" spans="1:14" ht="15.75" thickBot="1">
      <c r="A1053" s="11" t="str">
        <f t="shared" si="49"/>
        <v>N814094 107</v>
      </c>
      <c r="B1053" s="3" t="s">
        <v>138</v>
      </c>
      <c r="C1053" s="226"/>
      <c r="D1053" s="268"/>
      <c r="E1053" s="104">
        <v>38662.21</v>
      </c>
      <c r="F1053" s="106">
        <v>569.22</v>
      </c>
      <c r="G1053" s="104">
        <v>57114.04</v>
      </c>
      <c r="H1053" s="105">
        <v>47417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2">
        <f t="shared" si="50"/>
        <v>17882.61</v>
      </c>
    </row>
    <row r="1054" spans="1:14" ht="15.75" thickBot="1">
      <c r="A1054" s="11" t="str">
        <f t="shared" si="49"/>
        <v>N814094 108</v>
      </c>
      <c r="B1054" s="3" t="s">
        <v>138</v>
      </c>
      <c r="C1054" s="224">
        <v>108</v>
      </c>
      <c r="D1054" s="267">
        <v>17882.61</v>
      </c>
      <c r="E1054" s="104">
        <v>39019.86</v>
      </c>
      <c r="F1054" s="106" t="s">
        <v>30</v>
      </c>
      <c r="G1054" s="104">
        <v>56902.47</v>
      </c>
      <c r="H1054" s="105">
        <v>47438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2">
        <f t="shared" si="50"/>
        <v>17882.61</v>
      </c>
    </row>
    <row r="1055" spans="1:14" ht="15.75" thickBot="1">
      <c r="A1055" s="11" t="str">
        <f t="shared" si="49"/>
        <v>N814094 108</v>
      </c>
      <c r="B1055" s="3" t="s">
        <v>138</v>
      </c>
      <c r="C1055" s="226"/>
      <c r="D1055" s="268"/>
      <c r="E1055" s="104">
        <v>39019.86</v>
      </c>
      <c r="F1055" s="106">
        <v>572.82000000000005</v>
      </c>
      <c r="G1055" s="104">
        <v>57475.29</v>
      </c>
      <c r="H1055" s="105">
        <v>47448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2">
        <f t="shared" si="50"/>
        <v>17882.61</v>
      </c>
    </row>
    <row r="1056" spans="1:14" ht="15.75" thickBot="1">
      <c r="A1056" s="11" t="str">
        <f t="shared" si="49"/>
        <v>N814094 109</v>
      </c>
      <c r="B1056" s="3" t="s">
        <v>138</v>
      </c>
      <c r="C1056" s="224">
        <v>109</v>
      </c>
      <c r="D1056" s="267">
        <v>17882.61</v>
      </c>
      <c r="E1056" s="104">
        <v>39377.51</v>
      </c>
      <c r="F1056" s="106" t="s">
        <v>30</v>
      </c>
      <c r="G1056" s="104">
        <v>57260.12</v>
      </c>
      <c r="H1056" s="105">
        <v>47468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2">
        <f t="shared" si="50"/>
        <v>17882.61</v>
      </c>
    </row>
    <row r="1057" spans="1:14" ht="15.75" thickBot="1">
      <c r="A1057" s="11" t="str">
        <f t="shared" si="49"/>
        <v>N814094 109</v>
      </c>
      <c r="B1057" s="3" t="s">
        <v>138</v>
      </c>
      <c r="C1057" s="226"/>
      <c r="D1057" s="268"/>
      <c r="E1057" s="104">
        <v>39377.51</v>
      </c>
      <c r="F1057" s="106">
        <v>576.41</v>
      </c>
      <c r="G1057" s="104">
        <v>57836.53</v>
      </c>
      <c r="H1057" s="105">
        <v>47478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2">
        <f t="shared" si="50"/>
        <v>17882.61</v>
      </c>
    </row>
    <row r="1058" spans="1:14" ht="15.75" thickBot="1">
      <c r="A1058" s="11" t="str">
        <f t="shared" si="49"/>
        <v>N814094 110</v>
      </c>
      <c r="B1058" s="3" t="s">
        <v>138</v>
      </c>
      <c r="C1058" s="224">
        <v>110</v>
      </c>
      <c r="D1058" s="267">
        <v>17882.61</v>
      </c>
      <c r="E1058" s="104">
        <v>39735.160000000003</v>
      </c>
      <c r="F1058" s="106" t="s">
        <v>30</v>
      </c>
      <c r="G1058" s="104">
        <v>57617.77</v>
      </c>
      <c r="H1058" s="105">
        <v>47499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2">
        <f t="shared" si="50"/>
        <v>17882.61</v>
      </c>
    </row>
    <row r="1059" spans="1:14" ht="15.75" thickBot="1">
      <c r="A1059" s="11" t="str">
        <f t="shared" si="49"/>
        <v>N814094 110</v>
      </c>
      <c r="B1059" s="3" t="s">
        <v>138</v>
      </c>
      <c r="C1059" s="226"/>
      <c r="D1059" s="268"/>
      <c r="E1059" s="104">
        <v>39735.160000000003</v>
      </c>
      <c r="F1059" s="106">
        <v>580.02</v>
      </c>
      <c r="G1059" s="104">
        <v>58197.79</v>
      </c>
      <c r="H1059" s="105">
        <v>47509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2">
        <f t="shared" si="50"/>
        <v>17882.61</v>
      </c>
    </row>
    <row r="1060" spans="1:14" ht="15.75" thickBot="1">
      <c r="A1060" s="11" t="str">
        <f t="shared" si="49"/>
        <v>N814094 111</v>
      </c>
      <c r="B1060" s="3" t="s">
        <v>138</v>
      </c>
      <c r="C1060" s="224">
        <v>111</v>
      </c>
      <c r="D1060" s="267">
        <v>17882.61</v>
      </c>
      <c r="E1060" s="104">
        <v>40092.81</v>
      </c>
      <c r="F1060" s="106" t="s">
        <v>30</v>
      </c>
      <c r="G1060" s="104">
        <v>57975.42</v>
      </c>
      <c r="H1060" s="105">
        <v>47530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2">
        <f t="shared" si="50"/>
        <v>17882.61</v>
      </c>
    </row>
    <row r="1061" spans="1:14" ht="15.75" thickBot="1">
      <c r="A1061" s="11" t="str">
        <f t="shared" si="49"/>
        <v>N814094 111</v>
      </c>
      <c r="B1061" s="3" t="s">
        <v>138</v>
      </c>
      <c r="C1061" s="226"/>
      <c r="D1061" s="268"/>
      <c r="E1061" s="104">
        <v>40092.81</v>
      </c>
      <c r="F1061" s="106">
        <v>583.62</v>
      </c>
      <c r="G1061" s="104">
        <v>58559.040000000001</v>
      </c>
      <c r="H1061" s="105">
        <v>47540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2">
        <f t="shared" si="50"/>
        <v>17882.61</v>
      </c>
    </row>
    <row r="1062" spans="1:14" ht="15.75" thickBot="1">
      <c r="A1062" s="11" t="str">
        <f t="shared" si="49"/>
        <v>N814094 112</v>
      </c>
      <c r="B1062" s="3" t="s">
        <v>138</v>
      </c>
      <c r="C1062" s="224">
        <v>112</v>
      </c>
      <c r="D1062" s="267">
        <v>17882.61</v>
      </c>
      <c r="E1062" s="104">
        <v>40450.46</v>
      </c>
      <c r="F1062" s="106" t="s">
        <v>30</v>
      </c>
      <c r="G1062" s="104">
        <v>58333.07</v>
      </c>
      <c r="H1062" s="105">
        <v>47558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2">
        <f t="shared" si="50"/>
        <v>17882.61</v>
      </c>
    </row>
    <row r="1063" spans="1:14" ht="15.75" thickBot="1">
      <c r="A1063" s="11" t="str">
        <f t="shared" si="49"/>
        <v>N814094 112</v>
      </c>
      <c r="B1063" s="3" t="s">
        <v>138</v>
      </c>
      <c r="C1063" s="226"/>
      <c r="D1063" s="268"/>
      <c r="E1063" s="104">
        <v>40450.46</v>
      </c>
      <c r="F1063" s="106">
        <v>587.22</v>
      </c>
      <c r="G1063" s="104">
        <v>58920.29</v>
      </c>
      <c r="H1063" s="105">
        <v>47568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2">
        <f t="shared" si="50"/>
        <v>17882.61</v>
      </c>
    </row>
    <row r="1064" spans="1:14" ht="15.75" thickBot="1">
      <c r="A1064" s="11" t="str">
        <f t="shared" si="49"/>
        <v>N814094 113</v>
      </c>
      <c r="B1064" s="3" t="s">
        <v>138</v>
      </c>
      <c r="C1064" s="224">
        <v>113</v>
      </c>
      <c r="D1064" s="267">
        <v>17882.61</v>
      </c>
      <c r="E1064" s="104">
        <v>40808.120000000003</v>
      </c>
      <c r="F1064" s="106" t="s">
        <v>30</v>
      </c>
      <c r="G1064" s="104">
        <v>58690.73</v>
      </c>
      <c r="H1064" s="105">
        <v>47589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2">
        <f t="shared" si="50"/>
        <v>17882.61</v>
      </c>
    </row>
    <row r="1065" spans="1:14" ht="15.75" thickBot="1">
      <c r="A1065" s="11" t="str">
        <f t="shared" si="49"/>
        <v>N814094 113</v>
      </c>
      <c r="B1065" s="3" t="s">
        <v>138</v>
      </c>
      <c r="C1065" s="226"/>
      <c r="D1065" s="268"/>
      <c r="E1065" s="104">
        <v>40808.120000000003</v>
      </c>
      <c r="F1065" s="106">
        <v>590.82000000000005</v>
      </c>
      <c r="G1065" s="104">
        <v>59281.55</v>
      </c>
      <c r="H1065" s="105">
        <v>47599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2">
        <f t="shared" si="50"/>
        <v>17882.61</v>
      </c>
    </row>
    <row r="1066" spans="1:14" ht="15.75" thickBot="1">
      <c r="A1066" s="11" t="str">
        <f t="shared" ref="A1066:A1129" si="52">B1066&amp;" "&amp;IF(C1066="",C1065,C1066)</f>
        <v>N814094 114</v>
      </c>
      <c r="B1066" s="3" t="s">
        <v>138</v>
      </c>
      <c r="C1066" s="224">
        <v>114</v>
      </c>
      <c r="D1066" s="267">
        <v>17882.61</v>
      </c>
      <c r="E1066" s="104">
        <v>41165.769999999997</v>
      </c>
      <c r="F1066" s="106" t="s">
        <v>30</v>
      </c>
      <c r="G1066" s="104">
        <v>59048.38</v>
      </c>
      <c r="H1066" s="105">
        <v>47619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2">
        <f t="shared" si="50"/>
        <v>17882.61</v>
      </c>
    </row>
    <row r="1067" spans="1:14" ht="15.75" thickBot="1">
      <c r="A1067" s="11" t="str">
        <f t="shared" si="52"/>
        <v>N814094 114</v>
      </c>
      <c r="B1067" s="3" t="s">
        <v>138</v>
      </c>
      <c r="C1067" s="226"/>
      <c r="D1067" s="268"/>
      <c r="E1067" s="104">
        <v>41165.769999999997</v>
      </c>
      <c r="F1067" s="106">
        <v>594.41999999999996</v>
      </c>
      <c r="G1067" s="104">
        <v>59642.8</v>
      </c>
      <c r="H1067" s="105">
        <v>47629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2">
        <f t="shared" si="50"/>
        <v>17882.61</v>
      </c>
    </row>
    <row r="1068" spans="1:14" ht="15.75" thickBot="1">
      <c r="A1068" s="11" t="str">
        <f t="shared" si="52"/>
        <v>N814094 115</v>
      </c>
      <c r="B1068" s="3" t="s">
        <v>138</v>
      </c>
      <c r="C1068" s="224">
        <v>115</v>
      </c>
      <c r="D1068" s="267">
        <v>17882.61</v>
      </c>
      <c r="E1068" s="104">
        <v>41523.42</v>
      </c>
      <c r="F1068" s="106" t="s">
        <v>30</v>
      </c>
      <c r="G1068" s="104">
        <v>59406.03</v>
      </c>
      <c r="H1068" s="105">
        <v>47650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2">
        <f t="shared" si="50"/>
        <v>17882.61</v>
      </c>
    </row>
    <row r="1069" spans="1:14" ht="15.75" thickBot="1">
      <c r="A1069" s="11" t="str">
        <f t="shared" si="52"/>
        <v>N814094 115</v>
      </c>
      <c r="B1069" s="3" t="s">
        <v>138</v>
      </c>
      <c r="C1069" s="226"/>
      <c r="D1069" s="268"/>
      <c r="E1069" s="104">
        <v>41523.42</v>
      </c>
      <c r="F1069" s="106">
        <v>598.02</v>
      </c>
      <c r="G1069" s="104">
        <v>60004.05</v>
      </c>
      <c r="H1069" s="105">
        <v>47660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2">
        <f t="shared" si="50"/>
        <v>17882.61</v>
      </c>
    </row>
    <row r="1070" spans="1:14" ht="15.75" thickBot="1">
      <c r="A1070" s="11" t="str">
        <f t="shared" si="52"/>
        <v>N814094 116</v>
      </c>
      <c r="B1070" s="3" t="s">
        <v>138</v>
      </c>
      <c r="C1070" s="224">
        <v>116</v>
      </c>
      <c r="D1070" s="267">
        <v>17882.61</v>
      </c>
      <c r="E1070" s="104">
        <v>41881.07</v>
      </c>
      <c r="F1070" s="106" t="s">
        <v>30</v>
      </c>
      <c r="G1070" s="104">
        <v>59763.68</v>
      </c>
      <c r="H1070" s="105">
        <v>47680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2">
        <f t="shared" si="50"/>
        <v>17882.61</v>
      </c>
    </row>
    <row r="1071" spans="1:14" ht="15.75" thickBot="1">
      <c r="A1071" s="11" t="str">
        <f t="shared" si="52"/>
        <v>N814094 116</v>
      </c>
      <c r="B1071" s="3" t="s">
        <v>138</v>
      </c>
      <c r="C1071" s="226"/>
      <c r="D1071" s="268"/>
      <c r="E1071" s="104">
        <v>41881.07</v>
      </c>
      <c r="F1071" s="106">
        <v>601.62</v>
      </c>
      <c r="G1071" s="104">
        <v>60365.3</v>
      </c>
      <c r="H1071" s="105">
        <v>47690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2">
        <f t="shared" si="50"/>
        <v>17882.61</v>
      </c>
    </row>
    <row r="1072" spans="1:14" ht="15.75" thickBot="1">
      <c r="A1072" s="11" t="str">
        <f t="shared" si="52"/>
        <v>N814094 117</v>
      </c>
      <c r="B1072" s="3" t="s">
        <v>138</v>
      </c>
      <c r="C1072" s="224">
        <v>117</v>
      </c>
      <c r="D1072" s="267">
        <v>17882.61</v>
      </c>
      <c r="E1072" s="104">
        <v>42238.720000000001</v>
      </c>
      <c r="F1072" s="106" t="s">
        <v>30</v>
      </c>
      <c r="G1072" s="104">
        <v>60121.33</v>
      </c>
      <c r="H1072" s="105">
        <v>47711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2">
        <f t="shared" si="50"/>
        <v>17882.61</v>
      </c>
    </row>
    <row r="1073" spans="1:14" ht="15.75" thickBot="1">
      <c r="A1073" s="11" t="str">
        <f t="shared" si="52"/>
        <v>N814094 117</v>
      </c>
      <c r="B1073" s="3" t="s">
        <v>138</v>
      </c>
      <c r="C1073" s="226"/>
      <c r="D1073" s="268"/>
      <c r="E1073" s="104">
        <v>42238.720000000001</v>
      </c>
      <c r="F1073" s="106">
        <v>605.22</v>
      </c>
      <c r="G1073" s="104">
        <v>60726.55</v>
      </c>
      <c r="H1073" s="105">
        <v>47721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2">
        <f t="shared" si="50"/>
        <v>17882.61</v>
      </c>
    </row>
    <row r="1074" spans="1:14" ht="15.75" thickBot="1">
      <c r="A1074" s="11" t="str">
        <f t="shared" si="52"/>
        <v>N814094 118</v>
      </c>
      <c r="B1074" s="3" t="s">
        <v>138</v>
      </c>
      <c r="C1074" s="224">
        <v>118</v>
      </c>
      <c r="D1074" s="267">
        <v>17882.61</v>
      </c>
      <c r="E1074" s="104">
        <v>42596.37</v>
      </c>
      <c r="F1074" s="106" t="s">
        <v>30</v>
      </c>
      <c r="G1074" s="104">
        <v>60478.98</v>
      </c>
      <c r="H1074" s="105">
        <v>47742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2">
        <f t="shared" si="50"/>
        <v>17882.61</v>
      </c>
    </row>
    <row r="1075" spans="1:14" ht="15.75" thickBot="1">
      <c r="A1075" s="11" t="str">
        <f t="shared" si="52"/>
        <v>N814094 118</v>
      </c>
      <c r="B1075" s="3" t="s">
        <v>138</v>
      </c>
      <c r="C1075" s="226"/>
      <c r="D1075" s="268"/>
      <c r="E1075" s="104">
        <v>42596.37</v>
      </c>
      <c r="F1075" s="106">
        <v>608.83000000000004</v>
      </c>
      <c r="G1075" s="104">
        <v>61087.81</v>
      </c>
      <c r="H1075" s="105">
        <v>47752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2">
        <f t="shared" si="50"/>
        <v>17882.61</v>
      </c>
    </row>
    <row r="1076" spans="1:14" ht="15.75" thickBot="1">
      <c r="A1076" s="11" t="str">
        <f t="shared" si="52"/>
        <v>N814094 119</v>
      </c>
      <c r="B1076" s="3" t="s">
        <v>138</v>
      </c>
      <c r="C1076" s="224">
        <v>119</v>
      </c>
      <c r="D1076" s="267">
        <v>17882.61</v>
      </c>
      <c r="E1076" s="104">
        <v>42954.03</v>
      </c>
      <c r="F1076" s="106" t="s">
        <v>30</v>
      </c>
      <c r="G1076" s="104">
        <v>60836.639999999999</v>
      </c>
      <c r="H1076" s="105">
        <v>47772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2">
        <f t="shared" si="50"/>
        <v>17882.61</v>
      </c>
    </row>
    <row r="1077" spans="1:14" ht="15.75" thickBot="1">
      <c r="A1077" s="11" t="str">
        <f t="shared" si="52"/>
        <v>N814094 119</v>
      </c>
      <c r="B1077" s="3" t="s">
        <v>138</v>
      </c>
      <c r="C1077" s="226"/>
      <c r="D1077" s="268"/>
      <c r="E1077" s="104">
        <v>42954.03</v>
      </c>
      <c r="F1077" s="106">
        <v>612.41999999999996</v>
      </c>
      <c r="G1077" s="104">
        <v>61449.06</v>
      </c>
      <c r="H1077" s="105">
        <v>47782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2">
        <f t="shared" si="50"/>
        <v>17882.61</v>
      </c>
    </row>
    <row r="1078" spans="1:14" ht="15.75" thickBot="1">
      <c r="A1078" s="11" t="str">
        <f t="shared" si="52"/>
        <v>N814094 120</v>
      </c>
      <c r="B1078" s="3" t="s">
        <v>138</v>
      </c>
      <c r="C1078" s="224">
        <v>120</v>
      </c>
      <c r="D1078" s="267">
        <v>17883.009999999998</v>
      </c>
      <c r="E1078" s="104">
        <v>43312.65</v>
      </c>
      <c r="F1078" s="106" t="s">
        <v>30</v>
      </c>
      <c r="G1078" s="104">
        <v>61195.66</v>
      </c>
      <c r="H1078" s="105">
        <v>47803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2">
        <f t="shared" si="50"/>
        <v>17883.009999999998</v>
      </c>
    </row>
    <row r="1079" spans="1:14" ht="15.75" thickBot="1">
      <c r="A1079" s="11" t="str">
        <f t="shared" si="52"/>
        <v>N814094 120</v>
      </c>
      <c r="B1079" s="3" t="s">
        <v>138</v>
      </c>
      <c r="C1079" s="226"/>
      <c r="D1079" s="268"/>
      <c r="E1079" s="104">
        <v>43312.65</v>
      </c>
      <c r="F1079" s="106">
        <v>616.03</v>
      </c>
      <c r="G1079" s="104">
        <v>61811.69</v>
      </c>
      <c r="H1079" s="105">
        <v>47813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2">
        <f t="shared" si="50"/>
        <v>17883.009999999998</v>
      </c>
    </row>
    <row r="1080" spans="1:14" ht="37.5" thickBot="1">
      <c r="A1080" s="11" t="str">
        <f t="shared" si="52"/>
        <v>N814044 Cuota N°</v>
      </c>
      <c r="B1080" s="3" t="s">
        <v>148</v>
      </c>
      <c r="C1080" s="26" t="s">
        <v>24</v>
      </c>
      <c r="D1080" s="26" t="s">
        <v>25</v>
      </c>
      <c r="E1080" s="26" t="s">
        <v>26</v>
      </c>
      <c r="F1080" s="26" t="s">
        <v>27</v>
      </c>
      <c r="G1080" s="26" t="s">
        <v>28</v>
      </c>
      <c r="H1080" s="26" t="s">
        <v>29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2" t="str">
        <f t="shared" si="50"/>
        <v>Capital($)</v>
      </c>
    </row>
    <row r="1081" spans="1:14" ht="15.75" thickBot="1">
      <c r="A1081" s="11" t="str">
        <f t="shared" si="52"/>
        <v>N814044 1</v>
      </c>
      <c r="B1081" s="3" t="s">
        <v>148</v>
      </c>
      <c r="C1081" s="275">
        <v>1</v>
      </c>
      <c r="D1081" s="277">
        <v>7437.44</v>
      </c>
      <c r="E1081" s="179">
        <v>312.37</v>
      </c>
      <c r="F1081" s="179" t="s">
        <v>30</v>
      </c>
      <c r="G1081" s="180">
        <v>7749.81</v>
      </c>
      <c r="H1081" s="181">
        <v>44181</v>
      </c>
      <c r="I1081" s="41">
        <v>44181</v>
      </c>
      <c r="J1081" s="30">
        <f t="shared" si="51"/>
        <v>44166</v>
      </c>
      <c r="L1081" s="11" t="str">
        <f>IF(I1081&lt;&gt;"",IF(SUMIF(Planes!BA:BA,'Control de pagos'!A1081,Planes!BC:BC)=0,"",SUMIF(Planes!BA:BA,'Control de pagos'!A1081,Planes!BC:BC)),"")</f>
        <v/>
      </c>
      <c r="N1081" s="62">
        <f t="shared" si="50"/>
        <v>7437.44</v>
      </c>
    </row>
    <row r="1082" spans="1:14" ht="15.75" thickBot="1">
      <c r="A1082" s="11" t="str">
        <f t="shared" si="52"/>
        <v>N814044 1</v>
      </c>
      <c r="B1082" s="3" t="s">
        <v>148</v>
      </c>
      <c r="C1082" s="276"/>
      <c r="D1082" s="278"/>
      <c r="E1082" s="182">
        <v>312.37</v>
      </c>
      <c r="F1082" s="182">
        <v>78.010000000000005</v>
      </c>
      <c r="G1082" s="183">
        <v>7827.82</v>
      </c>
      <c r="H1082" s="184">
        <v>44191</v>
      </c>
      <c r="J1082" s="30" t="str">
        <f t="shared" si="51"/>
        <v>-</v>
      </c>
      <c r="L1082" s="11" t="str">
        <f>IF(I1082&lt;&gt;"",IF(SUMIF(Planes!BA:BA,'Control de pagos'!A1082,Planes!BC:BC)=0,"",SUMIF(Planes!BA:BA,'Control de pagos'!A1082,Planes!BC:BC)),"")</f>
        <v/>
      </c>
      <c r="N1082" s="62">
        <f t="shared" si="50"/>
        <v>7437.44</v>
      </c>
    </row>
    <row r="1083" spans="1:14" ht="15.75" thickBot="1">
      <c r="A1083" s="11" t="str">
        <f t="shared" si="52"/>
        <v>N814044 2</v>
      </c>
      <c r="B1083" s="3" t="s">
        <v>148</v>
      </c>
      <c r="C1083" s="275">
        <v>2</v>
      </c>
      <c r="D1083" s="277">
        <v>7437.44</v>
      </c>
      <c r="E1083" s="182">
        <v>461.12</v>
      </c>
      <c r="F1083" s="182" t="s">
        <v>30</v>
      </c>
      <c r="G1083" s="183">
        <v>7898.56</v>
      </c>
      <c r="H1083" s="184">
        <v>44212</v>
      </c>
      <c r="I1083" s="41">
        <v>44212</v>
      </c>
      <c r="J1083" s="30">
        <f t="shared" si="51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2">
        <f t="shared" si="50"/>
        <v>7437.44</v>
      </c>
    </row>
    <row r="1084" spans="1:14" ht="15.75" thickBot="1">
      <c r="A1084" s="11" t="str">
        <f t="shared" si="52"/>
        <v>N814044 2</v>
      </c>
      <c r="B1084" s="3" t="s">
        <v>148</v>
      </c>
      <c r="C1084" s="276"/>
      <c r="D1084" s="278"/>
      <c r="E1084" s="182">
        <v>461.12</v>
      </c>
      <c r="F1084" s="182">
        <v>79.510000000000005</v>
      </c>
      <c r="G1084" s="183">
        <v>7978.07</v>
      </c>
      <c r="H1084" s="184">
        <v>44222</v>
      </c>
      <c r="J1084" s="30" t="str">
        <f t="shared" si="51"/>
        <v>-</v>
      </c>
      <c r="L1084" s="11" t="str">
        <f>IF(I1084&lt;&gt;"",IF(SUMIF(Planes!BA:BA,'Control de pagos'!A1084,Planes!BC:BC)=0,"",SUMIF(Planes!BA:BA,'Control de pagos'!A1084,Planes!BC:BC)),"")</f>
        <v/>
      </c>
      <c r="N1084" s="62">
        <f t="shared" si="50"/>
        <v>7437.44</v>
      </c>
    </row>
    <row r="1085" spans="1:14" ht="15.75" thickBot="1">
      <c r="A1085" s="11" t="str">
        <f t="shared" si="52"/>
        <v>N814044 3</v>
      </c>
      <c r="B1085" s="3" t="s">
        <v>148</v>
      </c>
      <c r="C1085" s="275">
        <v>3</v>
      </c>
      <c r="D1085" s="277">
        <v>7437.44</v>
      </c>
      <c r="E1085" s="182">
        <v>609.87</v>
      </c>
      <c r="F1085" s="182" t="s">
        <v>30</v>
      </c>
      <c r="G1085" s="183">
        <v>8047.31</v>
      </c>
      <c r="H1085" s="184">
        <v>44243</v>
      </c>
      <c r="J1085" s="30" t="str">
        <f t="shared" si="51"/>
        <v>-</v>
      </c>
      <c r="L1085" s="11" t="str">
        <f>IF(I1085&lt;&gt;"",IF(SUMIF(Planes!BA:BA,'Control de pagos'!A1085,Planes!BC:BC)=0,"",SUMIF(Planes!BA:BA,'Control de pagos'!A1085,Planes!BC:BC)),"")</f>
        <v/>
      </c>
      <c r="N1085" s="62">
        <f t="shared" si="50"/>
        <v>7437.44</v>
      </c>
    </row>
    <row r="1086" spans="1:14" ht="15.75" thickBot="1">
      <c r="A1086" s="11" t="str">
        <f t="shared" si="52"/>
        <v>N814044 3</v>
      </c>
      <c r="B1086" s="3" t="s">
        <v>148</v>
      </c>
      <c r="C1086" s="276"/>
      <c r="D1086" s="278"/>
      <c r="E1086" s="182">
        <v>609.87</v>
      </c>
      <c r="F1086" s="182">
        <v>81.010000000000005</v>
      </c>
      <c r="G1086" s="183">
        <v>8128.32</v>
      </c>
      <c r="H1086" s="184">
        <v>44253</v>
      </c>
      <c r="I1086" s="41">
        <v>44253</v>
      </c>
      <c r="J1086" s="30">
        <f t="shared" si="51"/>
        <v>44228</v>
      </c>
      <c r="L1086" s="11" t="str">
        <f>IF(I1086&lt;&gt;"",IF(SUMIF(Planes!BA:BA,'Control de pagos'!A1086,Planes!BC:BC)=0,"",SUMIF(Planes!BA:BA,'Control de pagos'!A1086,Planes!BC:BC)),"")</f>
        <v/>
      </c>
      <c r="N1086" s="62">
        <f t="shared" si="50"/>
        <v>7437.44</v>
      </c>
    </row>
    <row r="1087" spans="1:14" ht="15.75" thickBot="1">
      <c r="A1087" s="11" t="str">
        <f t="shared" si="52"/>
        <v>N814044 4</v>
      </c>
      <c r="B1087" s="3" t="s">
        <v>148</v>
      </c>
      <c r="C1087" s="275">
        <v>4</v>
      </c>
      <c r="D1087" s="277">
        <v>7437.44</v>
      </c>
      <c r="E1087" s="182">
        <v>758.62</v>
      </c>
      <c r="F1087" s="182" t="s">
        <v>30</v>
      </c>
      <c r="G1087" s="183">
        <v>8196.06</v>
      </c>
      <c r="H1087" s="184">
        <v>44271</v>
      </c>
      <c r="J1087" s="30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M1087" s="1"/>
      <c r="N1087" s="62">
        <f t="shared" si="50"/>
        <v>7437.44</v>
      </c>
    </row>
    <row r="1088" spans="1:14" ht="15.75" thickBot="1">
      <c r="A1088" s="11" t="str">
        <f t="shared" si="52"/>
        <v>N814044 4</v>
      </c>
      <c r="B1088" s="3" t="s">
        <v>148</v>
      </c>
      <c r="C1088" s="276"/>
      <c r="D1088" s="278"/>
      <c r="E1088" s="182">
        <v>758.62</v>
      </c>
      <c r="F1088" s="182">
        <v>82.51</v>
      </c>
      <c r="G1088" s="183">
        <v>8278.57</v>
      </c>
      <c r="H1088" s="184">
        <v>44281</v>
      </c>
      <c r="I1088" s="41">
        <v>44281</v>
      </c>
      <c r="J1088" s="30">
        <f t="shared" si="51"/>
        <v>44256</v>
      </c>
      <c r="L1088" s="11" t="str">
        <f>IF(I1088&lt;&gt;"",IF(SUMIF(Planes!BA:BA,'Control de pagos'!A1088,Planes!BC:BC)=0,"",SUMIF(Planes!BA:BA,'Control de pagos'!A1088,Planes!BC:BC)),"")</f>
        <v/>
      </c>
      <c r="M1088" s="1"/>
      <c r="N1088" s="62">
        <f t="shared" si="50"/>
        <v>7437.44</v>
      </c>
    </row>
    <row r="1089" spans="1:14" ht="15.75" thickBot="1">
      <c r="A1089" s="11" t="str">
        <f t="shared" si="52"/>
        <v>N814044 5</v>
      </c>
      <c r="B1089" s="3" t="s">
        <v>148</v>
      </c>
      <c r="C1089" s="275">
        <v>5</v>
      </c>
      <c r="D1089" s="277">
        <v>7437.44</v>
      </c>
      <c r="E1089" s="182">
        <v>907.37</v>
      </c>
      <c r="F1089" s="182" t="s">
        <v>30</v>
      </c>
      <c r="G1089" s="183">
        <v>8344.81</v>
      </c>
      <c r="H1089" s="184">
        <v>44302</v>
      </c>
      <c r="I1089" s="41">
        <v>44302</v>
      </c>
      <c r="J1089" s="30">
        <f t="shared" si="51"/>
        <v>44287</v>
      </c>
      <c r="L1089" s="11" t="str">
        <f>IF(I1089&lt;&gt;"",IF(SUMIF(Planes!BA:BA,'Control de pagos'!A1089,Planes!BC:BC)=0,"",SUMIF(Planes!BA:BA,'Control de pagos'!A1089,Planes!BC:BC)),"")</f>
        <v/>
      </c>
      <c r="N1089" s="62">
        <f t="shared" si="50"/>
        <v>7437.44</v>
      </c>
    </row>
    <row r="1090" spans="1:14" ht="15.75" thickBot="1">
      <c r="A1090" s="11" t="str">
        <f t="shared" si="52"/>
        <v>N814044 5</v>
      </c>
      <c r="B1090" s="3" t="s">
        <v>148</v>
      </c>
      <c r="C1090" s="276"/>
      <c r="D1090" s="278"/>
      <c r="E1090" s="182">
        <v>907.37</v>
      </c>
      <c r="F1090" s="182">
        <v>84</v>
      </c>
      <c r="G1090" s="183">
        <v>8428.81</v>
      </c>
      <c r="H1090" s="184">
        <v>44312</v>
      </c>
      <c r="J1090" s="30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2">
        <f t="shared" si="50"/>
        <v>7437.44</v>
      </c>
    </row>
    <row r="1091" spans="1:14" ht="15.75" thickBot="1">
      <c r="A1091" s="11" t="str">
        <f t="shared" si="52"/>
        <v>N814044 6</v>
      </c>
      <c r="B1091" s="3" t="s">
        <v>148</v>
      </c>
      <c r="C1091" s="275">
        <v>6</v>
      </c>
      <c r="D1091" s="277">
        <v>7437.44</v>
      </c>
      <c r="E1091" s="183">
        <v>1056.1199999999999</v>
      </c>
      <c r="F1091" s="182" t="s">
        <v>30</v>
      </c>
      <c r="G1091" s="183">
        <v>8493.56</v>
      </c>
      <c r="H1091" s="184">
        <v>44332</v>
      </c>
      <c r="I1091" s="41">
        <v>44333</v>
      </c>
      <c r="J1091" s="30">
        <f t="shared" si="51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2">
        <f t="shared" si="50"/>
        <v>7437.44</v>
      </c>
    </row>
    <row r="1092" spans="1:14" ht="15.75" thickBot="1">
      <c r="A1092" s="11" t="str">
        <f t="shared" si="52"/>
        <v>N814044 6</v>
      </c>
      <c r="B1092" s="3" t="s">
        <v>148</v>
      </c>
      <c r="C1092" s="276"/>
      <c r="D1092" s="278"/>
      <c r="E1092" s="183">
        <v>1056.1199999999999</v>
      </c>
      <c r="F1092" s="182">
        <v>85.5</v>
      </c>
      <c r="G1092" s="183">
        <v>8579.06</v>
      </c>
      <c r="H1092" s="184">
        <v>44342</v>
      </c>
      <c r="J1092" s="30" t="str">
        <f t="shared" si="51"/>
        <v>-</v>
      </c>
      <c r="L1092" s="11" t="str">
        <f>IF(I1092&lt;&gt;"",IF(SUMIF(Planes!BA:BA,'Control de pagos'!A1092,Planes!BC:BC)=0,"",SUMIF(Planes!BA:BA,'Control de pagos'!A1092,Planes!BC:BC)),"")</f>
        <v/>
      </c>
      <c r="N1092" s="62">
        <f t="shared" ref="N1092:N1155" si="53">IF(D1092=0,D1091,D1092)</f>
        <v>7437.44</v>
      </c>
    </row>
    <row r="1093" spans="1:14" ht="15.75" thickBot="1">
      <c r="A1093" s="11" t="str">
        <f t="shared" si="52"/>
        <v>N814044 7</v>
      </c>
      <c r="B1093" s="3" t="s">
        <v>148</v>
      </c>
      <c r="C1093" s="275">
        <v>7</v>
      </c>
      <c r="D1093" s="277">
        <v>7437.44</v>
      </c>
      <c r="E1093" s="183">
        <v>1204.8699999999999</v>
      </c>
      <c r="F1093" s="182" t="s">
        <v>30</v>
      </c>
      <c r="G1093" s="183">
        <v>8642.31</v>
      </c>
      <c r="H1093" s="184">
        <v>44363</v>
      </c>
      <c r="I1093" s="41">
        <v>44363</v>
      </c>
      <c r="J1093" s="30">
        <f t="shared" si="51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2">
        <f t="shared" si="53"/>
        <v>7437.44</v>
      </c>
    </row>
    <row r="1094" spans="1:14" ht="15.75" thickBot="1">
      <c r="A1094" s="11" t="str">
        <f t="shared" si="52"/>
        <v>N814044 7</v>
      </c>
      <c r="B1094" s="3" t="s">
        <v>148</v>
      </c>
      <c r="C1094" s="276"/>
      <c r="D1094" s="278"/>
      <c r="E1094" s="183">
        <v>1204.8699999999999</v>
      </c>
      <c r="F1094" s="182">
        <v>87</v>
      </c>
      <c r="G1094" s="183">
        <v>8729.31</v>
      </c>
      <c r="H1094" s="184">
        <v>44373</v>
      </c>
      <c r="J1094" s="30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2">
        <f t="shared" si="53"/>
        <v>7437.44</v>
      </c>
    </row>
    <row r="1095" spans="1:14" ht="15.75" thickBot="1">
      <c r="A1095" s="11" t="str">
        <f t="shared" si="52"/>
        <v>N814044 8</v>
      </c>
      <c r="B1095" s="3" t="s">
        <v>148</v>
      </c>
      <c r="C1095" s="275">
        <v>8</v>
      </c>
      <c r="D1095" s="277">
        <v>7437.44</v>
      </c>
      <c r="E1095" s="183">
        <v>1353.61</v>
      </c>
      <c r="F1095" s="182" t="s">
        <v>30</v>
      </c>
      <c r="G1095" s="183">
        <v>8791.0499999999993</v>
      </c>
      <c r="H1095" s="184">
        <v>44393</v>
      </c>
      <c r="I1095" s="41">
        <v>44393</v>
      </c>
      <c r="J1095" s="30">
        <f t="shared" si="51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2">
        <f t="shared" si="53"/>
        <v>7437.44</v>
      </c>
    </row>
    <row r="1096" spans="1:14" ht="15.75" thickBot="1">
      <c r="A1096" s="11" t="str">
        <f t="shared" si="52"/>
        <v>N814044 8</v>
      </c>
      <c r="B1096" s="3" t="s">
        <v>148</v>
      </c>
      <c r="C1096" s="276"/>
      <c r="D1096" s="278"/>
      <c r="E1096" s="183">
        <v>1353.61</v>
      </c>
      <c r="F1096" s="182">
        <v>88.5</v>
      </c>
      <c r="G1096" s="183">
        <v>8879.5499999999993</v>
      </c>
      <c r="H1096" s="184">
        <v>44403</v>
      </c>
      <c r="J1096" s="30" t="str">
        <f t="shared" si="51"/>
        <v>-</v>
      </c>
      <c r="L1096" s="11" t="str">
        <f>IF(I1096&lt;&gt;"",IF(SUMIF(Planes!BA:BA,'Control de pagos'!A1096,Planes!BC:BC)=0,"",SUMIF(Planes!BA:BA,'Control de pagos'!A1096,Planes!BC:BC)),"")</f>
        <v/>
      </c>
      <c r="N1096" s="62">
        <f t="shared" si="53"/>
        <v>7437.44</v>
      </c>
    </row>
    <row r="1097" spans="1:14" ht="15.75" thickBot="1">
      <c r="A1097" s="11" t="str">
        <f t="shared" si="52"/>
        <v>N814044 9</v>
      </c>
      <c r="B1097" s="3" t="s">
        <v>148</v>
      </c>
      <c r="C1097" s="275">
        <v>9</v>
      </c>
      <c r="D1097" s="277">
        <v>7437.44</v>
      </c>
      <c r="E1097" s="183">
        <v>1502.36</v>
      </c>
      <c r="F1097" s="182" t="s">
        <v>30</v>
      </c>
      <c r="G1097" s="183">
        <v>8939.7999999999993</v>
      </c>
      <c r="H1097" s="184">
        <v>44424</v>
      </c>
      <c r="I1097" s="41">
        <v>44425</v>
      </c>
      <c r="J1097" s="30">
        <f t="shared" si="51"/>
        <v>44409</v>
      </c>
      <c r="L1097" s="11" t="str">
        <f>IF(I1097&lt;&gt;"",IF(SUMIF(Planes!BA:BA,'Control de pagos'!A1097,Planes!BC:BC)=0,"",SUMIF(Planes!BA:BA,'Control de pagos'!A1097,Planes!BC:BC)),"")</f>
        <v/>
      </c>
      <c r="N1097" s="62">
        <f t="shared" si="53"/>
        <v>7437.44</v>
      </c>
    </row>
    <row r="1098" spans="1:14" ht="15.75" thickBot="1">
      <c r="A1098" s="11" t="str">
        <f t="shared" si="52"/>
        <v>N814044 9</v>
      </c>
      <c r="B1098" s="3" t="s">
        <v>148</v>
      </c>
      <c r="C1098" s="276"/>
      <c r="D1098" s="278"/>
      <c r="E1098" s="183">
        <v>1502.36</v>
      </c>
      <c r="F1098" s="182">
        <v>89.99</v>
      </c>
      <c r="G1098" s="183">
        <v>9029.7900000000009</v>
      </c>
      <c r="H1098" s="184">
        <v>44434</v>
      </c>
      <c r="J1098" s="30" t="str">
        <f t="shared" si="51"/>
        <v>-</v>
      </c>
      <c r="L1098" s="11" t="str">
        <f>IF(I1098&lt;&gt;"",IF(SUMIF(Planes!BA:BA,'Control de pagos'!A1098,Planes!BC:BC)=0,"",SUMIF(Planes!BA:BA,'Control de pagos'!A1098,Planes!BC:BC)),"")</f>
        <v/>
      </c>
      <c r="N1098" s="62">
        <f t="shared" si="53"/>
        <v>7437.44</v>
      </c>
    </row>
    <row r="1099" spans="1:14" ht="15.75" thickBot="1">
      <c r="A1099" s="11" t="str">
        <f t="shared" si="52"/>
        <v>N814044 10</v>
      </c>
      <c r="B1099" s="3" t="s">
        <v>148</v>
      </c>
      <c r="C1099" s="275">
        <v>10</v>
      </c>
      <c r="D1099" s="277">
        <v>7437.44</v>
      </c>
      <c r="E1099" s="183">
        <v>1651.11</v>
      </c>
      <c r="F1099" s="182" t="s">
        <v>30</v>
      </c>
      <c r="G1099" s="183">
        <v>9088.5499999999993</v>
      </c>
      <c r="H1099" s="184">
        <v>44455</v>
      </c>
      <c r="I1099" s="41">
        <v>44455</v>
      </c>
      <c r="J1099" s="30">
        <f t="shared" si="51"/>
        <v>44440</v>
      </c>
      <c r="L1099" s="11" t="str">
        <f>IF(I1099&lt;&gt;"",IF(SUMIF(Planes!BA:BA,'Control de pagos'!A1099,Planes!BC:BC)=0,"",SUMIF(Planes!BA:BA,'Control de pagos'!A1099,Planes!BC:BC)),"")</f>
        <v/>
      </c>
      <c r="N1099" s="62">
        <f t="shared" si="53"/>
        <v>7437.44</v>
      </c>
    </row>
    <row r="1100" spans="1:14" ht="15.75" thickBot="1">
      <c r="A1100" s="11" t="str">
        <f t="shared" si="52"/>
        <v>N814044 10</v>
      </c>
      <c r="B1100" s="3" t="s">
        <v>148</v>
      </c>
      <c r="C1100" s="276"/>
      <c r="D1100" s="278"/>
      <c r="E1100" s="183">
        <v>1651.11</v>
      </c>
      <c r="F1100" s="182">
        <v>91.49</v>
      </c>
      <c r="G1100" s="183">
        <v>9180.0400000000009</v>
      </c>
      <c r="H1100" s="184">
        <v>44465</v>
      </c>
      <c r="J1100" s="30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2">
        <f t="shared" si="53"/>
        <v>7437.44</v>
      </c>
    </row>
    <row r="1101" spans="1:14" ht="15.75" thickBot="1">
      <c r="A1101" s="11" t="str">
        <f t="shared" si="52"/>
        <v>N814044 11</v>
      </c>
      <c r="B1101" s="3" t="s">
        <v>148</v>
      </c>
      <c r="C1101" s="275">
        <v>11</v>
      </c>
      <c r="D1101" s="277">
        <v>7437.44</v>
      </c>
      <c r="E1101" s="183">
        <v>1799.86</v>
      </c>
      <c r="F1101" s="182" t="s">
        <v>30</v>
      </c>
      <c r="G1101" s="183">
        <v>9237.2999999999993</v>
      </c>
      <c r="H1101" s="184">
        <v>44485</v>
      </c>
      <c r="I1101" s="41">
        <v>44487</v>
      </c>
      <c r="J1101" s="30">
        <f t="shared" si="51"/>
        <v>44470</v>
      </c>
      <c r="L1101" s="11" t="str">
        <f>IF(I1101&lt;&gt;"",IF(SUMIF(Planes!BA:BA,'Control de pagos'!A1101,Planes!BC:BC)=0,"",SUMIF(Planes!BA:BA,'Control de pagos'!A1101,Planes!BC:BC)),"")</f>
        <v/>
      </c>
      <c r="N1101" s="62">
        <f t="shared" si="53"/>
        <v>7437.44</v>
      </c>
    </row>
    <row r="1102" spans="1:14" ht="15.75" thickBot="1">
      <c r="A1102" s="11" t="str">
        <f t="shared" si="52"/>
        <v>N814044 11</v>
      </c>
      <c r="B1102" s="3" t="s">
        <v>148</v>
      </c>
      <c r="C1102" s="276"/>
      <c r="D1102" s="278"/>
      <c r="E1102" s="183">
        <v>1799.86</v>
      </c>
      <c r="F1102" s="182">
        <v>92.99</v>
      </c>
      <c r="G1102" s="183">
        <v>9330.2900000000009</v>
      </c>
      <c r="H1102" s="184">
        <v>44495</v>
      </c>
      <c r="J1102" s="30" t="str">
        <f t="shared" si="51"/>
        <v>-</v>
      </c>
      <c r="L1102" s="11" t="str">
        <f>IF(I1102&lt;&gt;"",IF(SUMIF(Planes!BA:BA,'Control de pagos'!A1102,Planes!BC:BC)=0,"",SUMIF(Planes!BA:BA,'Control de pagos'!A1102,Planes!BC:BC)),"")</f>
        <v/>
      </c>
      <c r="N1102" s="62">
        <f t="shared" si="53"/>
        <v>7437.44</v>
      </c>
    </row>
    <row r="1103" spans="1:14" ht="15.75" thickBot="1">
      <c r="A1103" s="11" t="str">
        <f t="shared" si="52"/>
        <v>N814044 12</v>
      </c>
      <c r="B1103" s="3" t="s">
        <v>148</v>
      </c>
      <c r="C1103" s="275">
        <v>12</v>
      </c>
      <c r="D1103" s="277">
        <v>7437.44</v>
      </c>
      <c r="E1103" s="183">
        <v>1948.61</v>
      </c>
      <c r="F1103" s="182" t="s">
        <v>30</v>
      </c>
      <c r="G1103" s="183">
        <v>9386.0499999999993</v>
      </c>
      <c r="H1103" s="184">
        <v>44516</v>
      </c>
      <c r="I1103" s="41">
        <v>44516</v>
      </c>
      <c r="J1103" s="30">
        <f t="shared" si="51"/>
        <v>44501</v>
      </c>
      <c r="L1103" s="11" t="str">
        <f>IF(I1103&lt;&gt;"",IF(SUMIF(Planes!BA:BA,'Control de pagos'!A1103,Planes!BC:BC)=0,"",SUMIF(Planes!BA:BA,'Control de pagos'!A1103,Planes!BC:BC)),"")</f>
        <v/>
      </c>
      <c r="N1103" s="62">
        <f t="shared" si="53"/>
        <v>7437.44</v>
      </c>
    </row>
    <row r="1104" spans="1:14" ht="15.75" thickBot="1">
      <c r="A1104" s="11" t="str">
        <f t="shared" si="52"/>
        <v>N814044 12</v>
      </c>
      <c r="B1104" s="3" t="s">
        <v>148</v>
      </c>
      <c r="C1104" s="276"/>
      <c r="D1104" s="278"/>
      <c r="E1104" s="183">
        <v>1948.61</v>
      </c>
      <c r="F1104" s="182">
        <v>94.49</v>
      </c>
      <c r="G1104" s="183">
        <v>9480.5400000000009</v>
      </c>
      <c r="H1104" s="184">
        <v>44526</v>
      </c>
      <c r="J1104" s="30" t="str">
        <f t="shared" si="51"/>
        <v>-</v>
      </c>
      <c r="L1104" s="11" t="str">
        <f>IF(I1104&lt;&gt;"",IF(SUMIF(Planes!BA:BA,'Control de pagos'!A1104,Planes!BC:BC)=0,"",SUMIF(Planes!BA:BA,'Control de pagos'!A1104,Planes!BC:BC)),"")</f>
        <v/>
      </c>
      <c r="N1104" s="62">
        <f t="shared" si="53"/>
        <v>7437.44</v>
      </c>
    </row>
    <row r="1105" spans="1:14" ht="15.75" thickBot="1">
      <c r="A1105" s="11" t="str">
        <f t="shared" si="52"/>
        <v>N814044 13</v>
      </c>
      <c r="B1105" s="3" t="s">
        <v>148</v>
      </c>
      <c r="C1105" s="275">
        <v>13</v>
      </c>
      <c r="D1105" s="277">
        <v>7437.44</v>
      </c>
      <c r="E1105" s="183">
        <v>2534.6799999999998</v>
      </c>
      <c r="F1105" s="182" t="s">
        <v>30</v>
      </c>
      <c r="G1105" s="183">
        <f>+E1105+D1105</f>
        <v>9972.119999999999</v>
      </c>
      <c r="H1105" s="184">
        <v>44546</v>
      </c>
      <c r="I1105" s="41">
        <v>44546</v>
      </c>
      <c r="J1105" s="30">
        <f t="shared" ref="J1105:J1168" si="54">IF(I1105&lt;&gt;"",I1105-DAY(I1105)+1,IF(A1104=A1105,IF(I1104&lt;&gt;"","-",""),IF(A1105=A1106,IF(I1106&lt;&gt;"","-",""),"")))</f>
        <v>44531</v>
      </c>
      <c r="L1105" s="11" t="str">
        <f>IF(I1105&lt;&gt;"",IF(SUMIF(Planes!BA:BA,'Control de pagos'!A1105,Planes!BC:BC)=0,"",SUMIF(Planes!BA:BA,'Control de pagos'!A1105,Planes!BC:BC)),"")</f>
        <v/>
      </c>
      <c r="N1105" s="62">
        <f t="shared" si="53"/>
        <v>7437.44</v>
      </c>
    </row>
    <row r="1106" spans="1:14" ht="15.75" thickBot="1">
      <c r="A1106" s="11" t="str">
        <f t="shared" si="52"/>
        <v>N814044 13</v>
      </c>
      <c r="B1106" s="3" t="s">
        <v>148</v>
      </c>
      <c r="C1106" s="276"/>
      <c r="D1106" s="278"/>
      <c r="E1106" s="183">
        <v>2097.36</v>
      </c>
      <c r="F1106" s="182">
        <v>95.98</v>
      </c>
      <c r="G1106" s="183">
        <v>9630.7800000000007</v>
      </c>
      <c r="H1106" s="184">
        <v>44556</v>
      </c>
      <c r="J1106" s="30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2">
        <f t="shared" si="53"/>
        <v>7437.44</v>
      </c>
    </row>
    <row r="1107" spans="1:14" ht="15.75" thickBot="1">
      <c r="A1107" s="11" t="str">
        <f t="shared" si="52"/>
        <v>N814044 14</v>
      </c>
      <c r="B1107" s="3" t="s">
        <v>148</v>
      </c>
      <c r="C1107" s="275">
        <v>14</v>
      </c>
      <c r="D1107" s="277">
        <v>7437.44</v>
      </c>
      <c r="E1107" s="183">
        <v>2745.9</v>
      </c>
      <c r="F1107" s="182" t="s">
        <v>30</v>
      </c>
      <c r="G1107" s="183">
        <f>+D1107+E1107</f>
        <v>10183.34</v>
      </c>
      <c r="H1107" s="184">
        <v>44577</v>
      </c>
      <c r="I1107" s="41">
        <v>44577</v>
      </c>
      <c r="J1107" s="30">
        <f t="shared" si="54"/>
        <v>44562</v>
      </c>
      <c r="L1107" s="11" t="str">
        <f>IF(I1107&lt;&gt;"",IF(SUMIF(Planes!BA:BA,'Control de pagos'!A1107,Planes!BC:BC)=0,"",SUMIF(Planes!BA:BA,'Control de pagos'!A1107,Planes!BC:BC)),"")</f>
        <v/>
      </c>
      <c r="N1107" s="62">
        <f t="shared" si="53"/>
        <v>7437.44</v>
      </c>
    </row>
    <row r="1108" spans="1:14" ht="15.75" thickBot="1">
      <c r="A1108" s="11" t="str">
        <f t="shared" si="52"/>
        <v>N814044 14</v>
      </c>
      <c r="B1108" s="3" t="s">
        <v>148</v>
      </c>
      <c r="C1108" s="276"/>
      <c r="D1108" s="278"/>
      <c r="E1108" s="183">
        <v>2246.11</v>
      </c>
      <c r="F1108" s="182">
        <v>97.48</v>
      </c>
      <c r="G1108" s="183">
        <v>9781.0300000000007</v>
      </c>
      <c r="H1108" s="184">
        <v>44587</v>
      </c>
      <c r="J1108" s="30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2">
        <f t="shared" si="53"/>
        <v>7437.44</v>
      </c>
    </row>
    <row r="1109" spans="1:14" ht="15.75" thickBot="1">
      <c r="A1109" s="11" t="str">
        <f t="shared" si="52"/>
        <v>N814044 15</v>
      </c>
      <c r="B1109" s="3" t="s">
        <v>148</v>
      </c>
      <c r="C1109" s="275">
        <v>15</v>
      </c>
      <c r="D1109" s="277">
        <v>7437.44</v>
      </c>
      <c r="E1109" s="183">
        <v>2394.86</v>
      </c>
      <c r="F1109" s="182" t="s">
        <v>30</v>
      </c>
      <c r="G1109" s="183">
        <v>9832.2999999999993</v>
      </c>
      <c r="H1109" s="184">
        <v>44608</v>
      </c>
      <c r="J1109" s="30" t="str">
        <f t="shared" si="54"/>
        <v>-</v>
      </c>
      <c r="L1109" s="11" t="str">
        <f>IF(I1109&lt;&gt;"",IF(SUMIF(Planes!BA:BA,'Control de pagos'!A1109,Planes!BC:BC)=0,"",SUMIF(Planes!BA:BA,'Control de pagos'!A1109,Planes!BC:BC)),"")</f>
        <v/>
      </c>
      <c r="N1109" s="62">
        <f t="shared" si="53"/>
        <v>7437.44</v>
      </c>
    </row>
    <row r="1110" spans="1:14" ht="15.75" thickBot="1">
      <c r="A1110" s="11" t="str">
        <f t="shared" si="52"/>
        <v>N814044 15</v>
      </c>
      <c r="B1110" s="3" t="s">
        <v>148</v>
      </c>
      <c r="C1110" s="276"/>
      <c r="D1110" s="278"/>
      <c r="E1110" s="183">
        <v>2394.86</v>
      </c>
      <c r="F1110" s="182">
        <v>98.98</v>
      </c>
      <c r="G1110" s="183">
        <v>9931.2800000000007</v>
      </c>
      <c r="H1110" s="184">
        <v>44618</v>
      </c>
      <c r="I1110" s="41">
        <v>44618</v>
      </c>
      <c r="J1110" s="30">
        <f t="shared" si="54"/>
        <v>44593</v>
      </c>
      <c r="L1110" s="11" t="str">
        <f>IF(I1110&lt;&gt;"",IF(SUMIF(Planes!BA:BA,'Control de pagos'!A1110,Planes!BC:BC)=0,"",SUMIF(Planes!BA:BA,'Control de pagos'!A1110,Planes!BC:BC)),"")</f>
        <v/>
      </c>
      <c r="N1110" s="62">
        <f t="shared" si="53"/>
        <v>7437.44</v>
      </c>
    </row>
    <row r="1111" spans="1:14" ht="15.75" thickBot="1">
      <c r="A1111" s="11" t="str">
        <f t="shared" si="52"/>
        <v>N814044 16</v>
      </c>
      <c r="B1111" s="3" t="s">
        <v>148</v>
      </c>
      <c r="C1111" s="275">
        <v>16</v>
      </c>
      <c r="D1111" s="277">
        <v>7437.44</v>
      </c>
      <c r="E1111" s="183">
        <v>2543.6</v>
      </c>
      <c r="F1111" s="182" t="s">
        <v>30</v>
      </c>
      <c r="G1111" s="183">
        <v>9981.0400000000009</v>
      </c>
      <c r="H1111" s="184">
        <v>44636</v>
      </c>
      <c r="I1111" s="41">
        <v>44636</v>
      </c>
      <c r="J1111" s="30">
        <f t="shared" si="54"/>
        <v>44621</v>
      </c>
      <c r="L1111" s="11" t="str">
        <f>IF(I1111&lt;&gt;"",IF(SUMIF(Planes!BA:BA,'Control de pagos'!A1111,Planes!BC:BC)=0,"",SUMIF(Planes!BA:BA,'Control de pagos'!A1111,Planes!BC:BC)),"")</f>
        <v/>
      </c>
      <c r="N1111" s="62">
        <f t="shared" si="53"/>
        <v>7437.44</v>
      </c>
    </row>
    <row r="1112" spans="1:14" ht="15.75" thickBot="1">
      <c r="A1112" s="11" t="str">
        <f t="shared" si="52"/>
        <v>N814044 16</v>
      </c>
      <c r="B1112" s="3" t="s">
        <v>148</v>
      </c>
      <c r="C1112" s="276"/>
      <c r="D1112" s="278"/>
      <c r="E1112" s="183">
        <v>2543.6</v>
      </c>
      <c r="F1112" s="182">
        <v>100.48</v>
      </c>
      <c r="G1112" s="183">
        <v>10081.52</v>
      </c>
      <c r="H1112" s="184">
        <v>44646</v>
      </c>
      <c r="J1112" s="30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2">
        <f t="shared" si="53"/>
        <v>7437.44</v>
      </c>
    </row>
    <row r="1113" spans="1:14" ht="15.75" thickBot="1">
      <c r="A1113" s="11" t="str">
        <f t="shared" si="52"/>
        <v>N814044 17</v>
      </c>
      <c r="B1113" s="3" t="s">
        <v>148</v>
      </c>
      <c r="C1113" s="275">
        <v>17</v>
      </c>
      <c r="D1113" s="277">
        <v>7437.44</v>
      </c>
      <c r="E1113" s="183">
        <v>3379.57</v>
      </c>
      <c r="F1113" s="182" t="s">
        <v>30</v>
      </c>
      <c r="G1113" s="183">
        <f>+D1113+E1113</f>
        <v>10817.01</v>
      </c>
      <c r="H1113" s="184">
        <v>44667</v>
      </c>
      <c r="I1113" s="41">
        <v>44667</v>
      </c>
      <c r="J1113" s="30">
        <f t="shared" si="54"/>
        <v>44652</v>
      </c>
      <c r="L1113" s="11" t="str">
        <f>IF(I1113&lt;&gt;"",IF(SUMIF(Planes!BA:BA,'Control de pagos'!A1113,Planes!BC:BC)=0,"",SUMIF(Planes!BA:BA,'Control de pagos'!A1113,Planes!BC:BC)),"")</f>
        <v/>
      </c>
      <c r="N1113" s="62">
        <f t="shared" si="53"/>
        <v>7437.44</v>
      </c>
    </row>
    <row r="1114" spans="1:14" ht="15.75" thickBot="1">
      <c r="A1114" s="11" t="str">
        <f t="shared" si="52"/>
        <v>N814044 17</v>
      </c>
      <c r="B1114" s="3" t="s">
        <v>148</v>
      </c>
      <c r="C1114" s="276"/>
      <c r="D1114" s="278"/>
      <c r="E1114" s="183">
        <v>2692.35</v>
      </c>
      <c r="F1114" s="182">
        <v>101.97</v>
      </c>
      <c r="G1114" s="183">
        <v>10231.76</v>
      </c>
      <c r="H1114" s="184">
        <v>44677</v>
      </c>
      <c r="J1114" s="30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2">
        <f t="shared" si="53"/>
        <v>7437.44</v>
      </c>
    </row>
    <row r="1115" spans="1:14" ht="15.75" thickBot="1">
      <c r="A1115" s="11" t="str">
        <f t="shared" si="52"/>
        <v>N814044 18</v>
      </c>
      <c r="B1115" s="3" t="s">
        <v>148</v>
      </c>
      <c r="C1115" s="275">
        <v>18</v>
      </c>
      <c r="D1115" s="277">
        <v>7437.44</v>
      </c>
      <c r="E1115" s="183">
        <v>3590.8</v>
      </c>
      <c r="F1115" s="182" t="s">
        <v>30</v>
      </c>
      <c r="G1115" s="183">
        <f>+D1115+E1115</f>
        <v>11028.24</v>
      </c>
      <c r="H1115" s="184">
        <v>44697</v>
      </c>
      <c r="I1115" s="41">
        <v>44697</v>
      </c>
      <c r="J1115" s="30">
        <f t="shared" si="54"/>
        <v>44682</v>
      </c>
      <c r="L1115" s="11" t="str">
        <f>IF(I1115&lt;&gt;"",IF(SUMIF(Planes!BA:BA,'Control de pagos'!A1115,Planes!BC:BC)=0,"",SUMIF(Planes!BA:BA,'Control de pagos'!A1115,Planes!BC:BC)),"")</f>
        <v/>
      </c>
      <c r="N1115" s="62">
        <f t="shared" si="53"/>
        <v>7437.44</v>
      </c>
    </row>
    <row r="1116" spans="1:14" ht="15.75" thickBot="1">
      <c r="A1116" s="11" t="str">
        <f t="shared" si="52"/>
        <v>N814044 18</v>
      </c>
      <c r="B1116" s="3" t="s">
        <v>148</v>
      </c>
      <c r="C1116" s="276"/>
      <c r="D1116" s="278"/>
      <c r="E1116" s="183">
        <v>2841.1</v>
      </c>
      <c r="F1116" s="182">
        <v>103.47</v>
      </c>
      <c r="G1116" s="183">
        <v>10382.01</v>
      </c>
      <c r="H1116" s="184">
        <v>44707</v>
      </c>
      <c r="J1116" s="30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2">
        <f t="shared" si="53"/>
        <v>7437.44</v>
      </c>
    </row>
    <row r="1117" spans="1:14" ht="15.75" thickBot="1">
      <c r="A1117" s="11" t="str">
        <f t="shared" si="52"/>
        <v>N814044 19</v>
      </c>
      <c r="B1117" s="3" t="s">
        <v>148</v>
      </c>
      <c r="C1117" s="275">
        <v>19</v>
      </c>
      <c r="D1117" s="277">
        <v>7437.44</v>
      </c>
      <c r="E1117" s="183">
        <v>2989.85</v>
      </c>
      <c r="F1117" s="182" t="s">
        <v>30</v>
      </c>
      <c r="G1117" s="183">
        <v>10427.290000000001</v>
      </c>
      <c r="H1117" s="184">
        <v>44728</v>
      </c>
      <c r="I1117" s="41">
        <v>44728</v>
      </c>
      <c r="J1117" s="30">
        <f t="shared" si="54"/>
        <v>44713</v>
      </c>
      <c r="L1117" s="11" t="str">
        <f>IF(I1117&lt;&gt;"",IF(SUMIF(Planes!BA:BA,'Control de pagos'!A1117,Planes!BC:BC)=0,"",SUMIF(Planes!BA:BA,'Control de pagos'!A1117,Planes!BC:BC)),"")</f>
        <v/>
      </c>
      <c r="N1117" s="62">
        <f t="shared" si="53"/>
        <v>7437.44</v>
      </c>
    </row>
    <row r="1118" spans="1:14" ht="15.75" thickBot="1">
      <c r="A1118" s="11" t="str">
        <f t="shared" si="52"/>
        <v>N814044 19</v>
      </c>
      <c r="B1118" s="3" t="s">
        <v>148</v>
      </c>
      <c r="C1118" s="276"/>
      <c r="D1118" s="278"/>
      <c r="E1118" s="183">
        <v>2989.85</v>
      </c>
      <c r="F1118" s="182">
        <v>104.97</v>
      </c>
      <c r="G1118" s="183">
        <v>10532.26</v>
      </c>
      <c r="H1118" s="184">
        <v>44738</v>
      </c>
      <c r="J1118" s="30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2">
        <f t="shared" si="53"/>
        <v>7437.44</v>
      </c>
    </row>
    <row r="1119" spans="1:14" ht="15.75" thickBot="1">
      <c r="A1119" s="11" t="str">
        <f t="shared" si="52"/>
        <v>N814044 20</v>
      </c>
      <c r="B1119" s="3" t="s">
        <v>148</v>
      </c>
      <c r="C1119" s="275">
        <v>20</v>
      </c>
      <c r="D1119" s="277">
        <v>7437.44</v>
      </c>
      <c r="E1119" s="183">
        <v>3138.6</v>
      </c>
      <c r="F1119" s="182" t="s">
        <v>30</v>
      </c>
      <c r="G1119" s="183">
        <v>10576.04</v>
      </c>
      <c r="H1119" s="184">
        <v>44758</v>
      </c>
      <c r="I1119" s="41">
        <v>44758</v>
      </c>
      <c r="J1119" s="30">
        <f t="shared" si="54"/>
        <v>44743</v>
      </c>
      <c r="L1119" s="11" t="str">
        <f>IF(I1119&lt;&gt;"",IF(SUMIF(Planes!BA:BA,'Control de pagos'!A1119,Planes!BC:BC)=0,"",SUMIF(Planes!BA:BA,'Control de pagos'!A1119,Planes!BC:BC)),"")</f>
        <v/>
      </c>
      <c r="N1119" s="62">
        <f t="shared" si="53"/>
        <v>7437.44</v>
      </c>
    </row>
    <row r="1120" spans="1:14" ht="15.75" thickBot="1">
      <c r="A1120" s="11" t="str">
        <f t="shared" si="52"/>
        <v>N814044 20</v>
      </c>
      <c r="B1120" s="3" t="s">
        <v>148</v>
      </c>
      <c r="C1120" s="276"/>
      <c r="D1120" s="278"/>
      <c r="E1120" s="183">
        <v>3138.6</v>
      </c>
      <c r="F1120" s="182">
        <v>106.47</v>
      </c>
      <c r="G1120" s="183">
        <v>10682.51</v>
      </c>
      <c r="H1120" s="184">
        <v>44768</v>
      </c>
      <c r="J1120" s="30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2">
        <f t="shared" si="53"/>
        <v>7437.44</v>
      </c>
    </row>
    <row r="1121" spans="1:14" ht="15.75" thickBot="1">
      <c r="A1121" s="11" t="str">
        <f t="shared" si="52"/>
        <v>N814044 21</v>
      </c>
      <c r="B1121" s="3" t="s">
        <v>148</v>
      </c>
      <c r="C1121" s="275">
        <v>21</v>
      </c>
      <c r="D1121" s="277">
        <v>7437.44</v>
      </c>
      <c r="E1121" s="183">
        <v>3287.35</v>
      </c>
      <c r="F1121" s="182" t="s">
        <v>30</v>
      </c>
      <c r="G1121" s="183">
        <v>10724.79</v>
      </c>
      <c r="H1121" s="184">
        <v>44789</v>
      </c>
      <c r="I1121" s="41">
        <v>44789</v>
      </c>
      <c r="J1121" s="30">
        <f t="shared" si="54"/>
        <v>44774</v>
      </c>
      <c r="L1121" s="11" t="str">
        <f>IF(I1121&lt;&gt;"",IF(SUMIF(Planes!BA:BA,'Control de pagos'!A1121,Planes!BC:BC)=0,"",SUMIF(Planes!BA:BA,'Control de pagos'!A1121,Planes!BC:BC)),"")</f>
        <v/>
      </c>
      <c r="N1121" s="62">
        <f t="shared" si="53"/>
        <v>7437.44</v>
      </c>
    </row>
    <row r="1122" spans="1:14" ht="15.75" thickBot="1">
      <c r="A1122" s="11" t="str">
        <f t="shared" si="52"/>
        <v>N814044 21</v>
      </c>
      <c r="B1122" s="3" t="s">
        <v>148</v>
      </c>
      <c r="C1122" s="276"/>
      <c r="D1122" s="278"/>
      <c r="E1122" s="183">
        <v>3287.35</v>
      </c>
      <c r="F1122" s="182">
        <v>107.96</v>
      </c>
      <c r="G1122" s="183">
        <v>10832.75</v>
      </c>
      <c r="H1122" s="184">
        <v>44799</v>
      </c>
      <c r="J1122" s="30" t="str">
        <f t="shared" si="54"/>
        <v>-</v>
      </c>
      <c r="L1122" s="11" t="str">
        <f>IF(I1122&lt;&gt;"",IF(SUMIF(Planes!BA:BA,'Control de pagos'!A1122,Planes!BC:BC)=0,"",SUMIF(Planes!BA:BA,'Control de pagos'!A1122,Planes!BC:BC)),"")</f>
        <v/>
      </c>
      <c r="N1122" s="62">
        <f t="shared" si="53"/>
        <v>7437.44</v>
      </c>
    </row>
    <row r="1123" spans="1:14" ht="15.75" thickBot="1">
      <c r="A1123" s="11" t="str">
        <f t="shared" si="52"/>
        <v>N814044 22</v>
      </c>
      <c r="B1123" s="3" t="s">
        <v>148</v>
      </c>
      <c r="C1123" s="275">
        <v>22</v>
      </c>
      <c r="D1123" s="277">
        <v>7437.44</v>
      </c>
      <c r="E1123" s="183">
        <v>3436.1</v>
      </c>
      <c r="F1123" s="182" t="s">
        <v>30</v>
      </c>
      <c r="G1123" s="183">
        <v>10873.54</v>
      </c>
      <c r="H1123" s="184">
        <v>44820</v>
      </c>
      <c r="J1123" s="30" t="str">
        <f t="shared" si="54"/>
        <v>-</v>
      </c>
      <c r="L1123" s="11" t="str">
        <f>IF(I1123&lt;&gt;"",IF(SUMIF(Planes!BA:BA,'Control de pagos'!A1123,Planes!BC:BC)=0,"",SUMIF(Planes!BA:BA,'Control de pagos'!A1123,Planes!BC:BC)),"")</f>
        <v/>
      </c>
      <c r="N1123" s="62">
        <f t="shared" si="53"/>
        <v>7437.44</v>
      </c>
    </row>
    <row r="1124" spans="1:14" ht="15.75" thickBot="1">
      <c r="A1124" s="11" t="str">
        <f t="shared" si="52"/>
        <v>N814044 22</v>
      </c>
      <c r="B1124" s="3" t="s">
        <v>148</v>
      </c>
      <c r="C1124" s="276"/>
      <c r="D1124" s="278"/>
      <c r="E1124" s="183">
        <v>3436.1</v>
      </c>
      <c r="F1124" s="182">
        <v>109.46</v>
      </c>
      <c r="G1124" s="183">
        <v>10983</v>
      </c>
      <c r="H1124" s="184">
        <v>44830</v>
      </c>
      <c r="I1124" s="41">
        <v>44830</v>
      </c>
      <c r="J1124" s="30">
        <f t="shared" si="54"/>
        <v>44805</v>
      </c>
      <c r="L1124" s="11" t="str">
        <f>IF(I1124&lt;&gt;"",IF(SUMIF(Planes!BA:BA,'Control de pagos'!A1124,Planes!BC:BC)=0,"",SUMIF(Planes!BA:BA,'Control de pagos'!A1124,Planes!BC:BC)),"")</f>
        <v/>
      </c>
      <c r="N1124" s="62">
        <f t="shared" si="53"/>
        <v>7437.44</v>
      </c>
    </row>
    <row r="1125" spans="1:14" ht="15.75" thickBot="1">
      <c r="A1125" s="11" t="str">
        <f t="shared" si="52"/>
        <v>N814044 23</v>
      </c>
      <c r="B1125" s="3" t="s">
        <v>148</v>
      </c>
      <c r="C1125" s="275">
        <v>23</v>
      </c>
      <c r="D1125" s="277">
        <v>7437.44</v>
      </c>
      <c r="E1125" s="183">
        <v>3584.85</v>
      </c>
      <c r="F1125" s="182" t="s">
        <v>30</v>
      </c>
      <c r="G1125" s="183">
        <v>11022.29</v>
      </c>
      <c r="H1125" s="184">
        <v>44850</v>
      </c>
      <c r="J1125" s="30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2">
        <f t="shared" si="53"/>
        <v>7437.44</v>
      </c>
    </row>
    <row r="1126" spans="1:14" ht="15.75" thickBot="1">
      <c r="A1126" s="11" t="str">
        <f t="shared" si="52"/>
        <v>N814044 23</v>
      </c>
      <c r="B1126" s="3" t="s">
        <v>148</v>
      </c>
      <c r="C1126" s="276"/>
      <c r="D1126" s="278"/>
      <c r="E1126" s="183">
        <v>3584.85</v>
      </c>
      <c r="F1126" s="182">
        <v>110.96</v>
      </c>
      <c r="G1126" s="183">
        <v>11133.25</v>
      </c>
      <c r="H1126" s="184">
        <v>44860</v>
      </c>
      <c r="I1126" s="41">
        <v>44860</v>
      </c>
      <c r="J1126" s="30">
        <f t="shared" si="54"/>
        <v>44835</v>
      </c>
      <c r="L1126" s="11" t="str">
        <f>IF(I1126&lt;&gt;"",IF(SUMIF(Planes!BA:BA,'Control de pagos'!A1126,Planes!BC:BC)=0,"",SUMIF(Planes!BA:BA,'Control de pagos'!A1126,Planes!BC:BC)),"")</f>
        <v/>
      </c>
      <c r="N1126" s="62">
        <f t="shared" si="53"/>
        <v>7437.44</v>
      </c>
    </row>
    <row r="1127" spans="1:14" ht="15.75" thickBot="1">
      <c r="A1127" s="11" t="str">
        <f t="shared" si="52"/>
        <v>N814044 24</v>
      </c>
      <c r="B1127" s="3" t="s">
        <v>148</v>
      </c>
      <c r="C1127" s="275">
        <v>24</v>
      </c>
      <c r="D1127" s="277">
        <v>7437.44</v>
      </c>
      <c r="E1127" s="183">
        <v>3733.59</v>
      </c>
      <c r="F1127" s="182" t="s">
        <v>30</v>
      </c>
      <c r="G1127" s="183">
        <v>11171.03</v>
      </c>
      <c r="H1127" s="184">
        <v>44881</v>
      </c>
      <c r="I1127" s="41">
        <v>44881</v>
      </c>
      <c r="J1127" s="30">
        <f t="shared" si="54"/>
        <v>44866</v>
      </c>
      <c r="L1127" s="11" t="str">
        <f>IF(I1127&lt;&gt;"",IF(SUMIF(Planes!BA:BA,'Control de pagos'!A1127,Planes!BC:BC)=0,"",SUMIF(Planes!BA:BA,'Control de pagos'!A1127,Planes!BC:BC)),"")</f>
        <v/>
      </c>
      <c r="N1127" s="62">
        <f t="shared" si="53"/>
        <v>7437.44</v>
      </c>
    </row>
    <row r="1128" spans="1:14" ht="15.75" thickBot="1">
      <c r="A1128" s="11" t="str">
        <f t="shared" si="52"/>
        <v>N814044 24</v>
      </c>
      <c r="B1128" s="3" t="s">
        <v>148</v>
      </c>
      <c r="C1128" s="276"/>
      <c r="D1128" s="278"/>
      <c r="E1128" s="183">
        <v>3733.59</v>
      </c>
      <c r="F1128" s="182">
        <v>112.46</v>
      </c>
      <c r="G1128" s="183">
        <v>11283.49</v>
      </c>
      <c r="H1128" s="184">
        <v>44891</v>
      </c>
      <c r="J1128" s="30" t="str">
        <f t="shared" si="54"/>
        <v>-</v>
      </c>
      <c r="L1128" s="11" t="str">
        <f>IF(I1128&lt;&gt;"",IF(SUMIF(Planes!BA:BA,'Control de pagos'!A1128,Planes!BC:BC)=0,"",SUMIF(Planes!BA:BA,'Control de pagos'!A1128,Planes!BC:BC)),"")</f>
        <v/>
      </c>
      <c r="N1128" s="62">
        <f t="shared" si="53"/>
        <v>7437.44</v>
      </c>
    </row>
    <row r="1129" spans="1:14" ht="15.75" thickBot="1">
      <c r="A1129" s="11" t="str">
        <f t="shared" si="52"/>
        <v>N814044 25</v>
      </c>
      <c r="B1129" s="3" t="s">
        <v>148</v>
      </c>
      <c r="C1129" s="275">
        <v>25</v>
      </c>
      <c r="D1129" s="277">
        <v>7437.44</v>
      </c>
      <c r="E1129" s="183">
        <v>3882.34</v>
      </c>
      <c r="F1129" s="182" t="s">
        <v>30</v>
      </c>
      <c r="G1129" s="183">
        <v>11319.78</v>
      </c>
      <c r="H1129" s="184">
        <v>44911</v>
      </c>
      <c r="I1129" s="41">
        <v>44911</v>
      </c>
      <c r="J1129" s="30">
        <f t="shared" si="54"/>
        <v>44896</v>
      </c>
      <c r="L1129" s="11" t="str">
        <f>IF(I1129&lt;&gt;"",IF(SUMIF(Planes!BA:BA,'Control de pagos'!A1129,Planes!BC:BC)=0,"",SUMIF(Planes!BA:BA,'Control de pagos'!A1129,Planes!BC:BC)),"")</f>
        <v/>
      </c>
      <c r="N1129" s="62">
        <f t="shared" si="53"/>
        <v>7437.44</v>
      </c>
    </row>
    <row r="1130" spans="1:14" ht="15.75" thickBot="1">
      <c r="A1130" s="11" t="str">
        <f t="shared" ref="A1130:A1193" si="55">B1130&amp;" "&amp;IF(C1130="",C1129,C1130)</f>
        <v>N814044 25</v>
      </c>
      <c r="B1130" s="3" t="s">
        <v>148</v>
      </c>
      <c r="C1130" s="276"/>
      <c r="D1130" s="278"/>
      <c r="E1130" s="183">
        <v>3882.34</v>
      </c>
      <c r="F1130" s="182">
        <v>113.95</v>
      </c>
      <c r="G1130" s="183">
        <v>11433.73</v>
      </c>
      <c r="H1130" s="184">
        <v>44921</v>
      </c>
      <c r="J1130" s="30" t="str">
        <f t="shared" si="54"/>
        <v>-</v>
      </c>
      <c r="L1130" s="11" t="str">
        <f>IF(I1130&lt;&gt;"",IF(SUMIF(Planes!BA:BA,'Control de pagos'!A1130,Planes!BC:BC)=0,"",SUMIF(Planes!BA:BA,'Control de pagos'!A1130,Planes!BC:BC)),"")</f>
        <v/>
      </c>
      <c r="N1130" s="62">
        <f t="shared" si="53"/>
        <v>7437.44</v>
      </c>
    </row>
    <row r="1131" spans="1:14" ht="15.75" thickBot="1">
      <c r="A1131" s="11" t="str">
        <f t="shared" si="55"/>
        <v>N814044 26</v>
      </c>
      <c r="B1131" s="3" t="s">
        <v>148</v>
      </c>
      <c r="C1131" s="275">
        <v>26</v>
      </c>
      <c r="D1131" s="277">
        <v>7437.44</v>
      </c>
      <c r="E1131" s="183">
        <v>4031.09</v>
      </c>
      <c r="F1131" s="182" t="s">
        <v>30</v>
      </c>
      <c r="G1131" s="183">
        <v>11468.53</v>
      </c>
      <c r="H1131" s="184">
        <v>44942</v>
      </c>
      <c r="I1131" s="41">
        <v>44942</v>
      </c>
      <c r="J1131" s="30">
        <f t="shared" si="54"/>
        <v>44927</v>
      </c>
      <c r="L1131" s="11" t="str">
        <f>IF(I1131&lt;&gt;"",IF(SUMIF(Planes!BA:BA,'Control de pagos'!A1131,Planes!BC:BC)=0,"",SUMIF(Planes!BA:BA,'Control de pagos'!A1131,Planes!BC:BC)),"")</f>
        <v/>
      </c>
      <c r="N1131" s="62">
        <f t="shared" si="53"/>
        <v>7437.44</v>
      </c>
    </row>
    <row r="1132" spans="1:14" ht="15.75" thickBot="1">
      <c r="A1132" s="11" t="str">
        <f t="shared" si="55"/>
        <v>N814044 26</v>
      </c>
      <c r="B1132" s="3" t="s">
        <v>148</v>
      </c>
      <c r="C1132" s="276"/>
      <c r="D1132" s="278"/>
      <c r="E1132" s="183">
        <v>4031.09</v>
      </c>
      <c r="F1132" s="182">
        <v>115.45</v>
      </c>
      <c r="G1132" s="183">
        <v>11583.98</v>
      </c>
      <c r="H1132" s="184">
        <v>44952</v>
      </c>
      <c r="J1132" s="30" t="str">
        <f t="shared" si="54"/>
        <v>-</v>
      </c>
      <c r="L1132" s="11" t="str">
        <f>IF(I1132&lt;&gt;"",IF(SUMIF(Planes!BA:BA,'Control de pagos'!A1132,Planes!BC:BC)=0,"",SUMIF(Planes!BA:BA,'Control de pagos'!A1132,Planes!BC:BC)),"")</f>
        <v/>
      </c>
      <c r="N1132" s="62">
        <f t="shared" si="53"/>
        <v>7437.44</v>
      </c>
    </row>
    <row r="1133" spans="1:14" ht="15.75" thickBot="1">
      <c r="A1133" s="11" t="str">
        <f t="shared" si="55"/>
        <v>N814044 27</v>
      </c>
      <c r="B1133" s="3" t="s">
        <v>148</v>
      </c>
      <c r="C1133" s="224">
        <v>27</v>
      </c>
      <c r="D1133" s="267">
        <v>7437.44</v>
      </c>
      <c r="E1133" s="104">
        <v>4179.84</v>
      </c>
      <c r="F1133" s="106" t="s">
        <v>30</v>
      </c>
      <c r="G1133" s="104">
        <v>11617.28</v>
      </c>
      <c r="H1133" s="105">
        <v>44973</v>
      </c>
      <c r="I1133" s="41">
        <v>44973</v>
      </c>
      <c r="J1133" s="30">
        <f t="shared" si="54"/>
        <v>44958</v>
      </c>
      <c r="L1133" s="11" t="str">
        <f>IF(I1133&lt;&gt;"",IF(SUMIF(Planes!BA:BA,'Control de pagos'!A1133,Planes!BC:BC)=0,"",SUMIF(Planes!BA:BA,'Control de pagos'!A1133,Planes!BC:BC)),"")</f>
        <v/>
      </c>
      <c r="N1133" s="62">
        <f t="shared" si="53"/>
        <v>7437.44</v>
      </c>
    </row>
    <row r="1134" spans="1:14" ht="15.75" thickBot="1">
      <c r="A1134" s="11" t="str">
        <f t="shared" si="55"/>
        <v>N814044 27</v>
      </c>
      <c r="B1134" s="3" t="s">
        <v>148</v>
      </c>
      <c r="C1134" s="226"/>
      <c r="D1134" s="268"/>
      <c r="E1134" s="104">
        <v>4179.84</v>
      </c>
      <c r="F1134" s="106">
        <v>116.95</v>
      </c>
      <c r="G1134" s="104">
        <v>11734.23</v>
      </c>
      <c r="H1134" s="105">
        <v>44983</v>
      </c>
      <c r="J1134" s="30" t="str">
        <f t="shared" si="54"/>
        <v>-</v>
      </c>
      <c r="L1134" s="11" t="str">
        <f>IF(I1134&lt;&gt;"",IF(SUMIF(Planes!BA:BA,'Control de pagos'!A1134,Planes!BC:BC)=0,"",SUMIF(Planes!BA:BA,'Control de pagos'!A1134,Planes!BC:BC)),"")</f>
        <v/>
      </c>
      <c r="N1134" s="62">
        <f t="shared" si="53"/>
        <v>7437.44</v>
      </c>
    </row>
    <row r="1135" spans="1:14" ht="15.75" thickBot="1">
      <c r="A1135" s="11" t="str">
        <f t="shared" si="55"/>
        <v>N814044 28</v>
      </c>
      <c r="B1135" s="3" t="s">
        <v>148</v>
      </c>
      <c r="C1135" s="224">
        <v>28</v>
      </c>
      <c r="D1135" s="267">
        <v>7437.44</v>
      </c>
      <c r="E1135" s="104">
        <v>4328.59</v>
      </c>
      <c r="F1135" s="106" t="s">
        <v>30</v>
      </c>
      <c r="G1135" s="104">
        <v>11766.03</v>
      </c>
      <c r="H1135" s="105">
        <v>45001</v>
      </c>
      <c r="J1135" s="30" t="str">
        <f t="shared" si="54"/>
        <v>-</v>
      </c>
      <c r="L1135" s="11" t="str">
        <f>IF(I1135&lt;&gt;"",IF(SUMIF(Planes!BA:BA,'Control de pagos'!A1135,Planes!BC:BC)=0,"",SUMIF(Planes!BA:BA,'Control de pagos'!A1135,Planes!BC:BC)),"")</f>
        <v/>
      </c>
      <c r="N1135" s="62">
        <f t="shared" si="53"/>
        <v>7437.44</v>
      </c>
    </row>
    <row r="1136" spans="1:14" ht="15.75" thickBot="1">
      <c r="A1136" s="11" t="str">
        <f t="shared" si="55"/>
        <v>N814044 28</v>
      </c>
      <c r="B1136" s="3" t="s">
        <v>148</v>
      </c>
      <c r="C1136" s="226"/>
      <c r="D1136" s="268"/>
      <c r="E1136" s="104">
        <v>4328.59</v>
      </c>
      <c r="F1136" s="106">
        <v>118.44</v>
      </c>
      <c r="G1136" s="104">
        <v>11884.47</v>
      </c>
      <c r="H1136" s="105">
        <v>45011</v>
      </c>
      <c r="I1136" s="41">
        <v>45044</v>
      </c>
      <c r="J1136" s="30">
        <f t="shared" si="54"/>
        <v>45017</v>
      </c>
      <c r="L1136" s="11" t="str">
        <f>IF(I1136&lt;&gt;"",IF(SUMIF(Planes!BA:BA,'Control de pagos'!A1136,Planes!BC:BC)=0,"",SUMIF(Planes!BA:BA,'Control de pagos'!A1136,Planes!BC:BC)),"")</f>
        <v/>
      </c>
      <c r="N1136" s="62">
        <f t="shared" si="53"/>
        <v>7437.44</v>
      </c>
    </row>
    <row r="1137" spans="1:14" ht="15.75" thickBot="1">
      <c r="A1137" s="11" t="str">
        <f t="shared" si="55"/>
        <v>N814044 29</v>
      </c>
      <c r="B1137" s="3" t="s">
        <v>148</v>
      </c>
      <c r="C1137" s="224">
        <v>29</v>
      </c>
      <c r="D1137" s="267">
        <v>7437.44</v>
      </c>
      <c r="E1137" s="104">
        <v>4477.34</v>
      </c>
      <c r="F1137" s="106" t="s">
        <v>30</v>
      </c>
      <c r="G1137" s="104">
        <v>11914.78</v>
      </c>
      <c r="H1137" s="105">
        <v>45032</v>
      </c>
      <c r="I1137" s="41">
        <v>45032</v>
      </c>
      <c r="J1137" s="30">
        <f t="shared" si="54"/>
        <v>45017</v>
      </c>
      <c r="L1137" s="11" t="str">
        <f>IF(I1137&lt;&gt;"",IF(SUMIF(Planes!BA:BA,'Control de pagos'!A1137,Planes!BC:BC)=0,"",SUMIF(Planes!BA:BA,'Control de pagos'!A1137,Planes!BC:BC)),"")</f>
        <v/>
      </c>
      <c r="N1137" s="62">
        <f t="shared" si="53"/>
        <v>7437.44</v>
      </c>
    </row>
    <row r="1138" spans="1:14" ht="15.75" thickBot="1">
      <c r="A1138" s="11" t="str">
        <f t="shared" si="55"/>
        <v>N814044 29</v>
      </c>
      <c r="B1138" s="3" t="s">
        <v>148</v>
      </c>
      <c r="C1138" s="226"/>
      <c r="D1138" s="268"/>
      <c r="E1138" s="104">
        <v>4477.34</v>
      </c>
      <c r="F1138" s="106">
        <v>119.94</v>
      </c>
      <c r="G1138" s="104">
        <v>12034.72</v>
      </c>
      <c r="H1138" s="105">
        <v>45042</v>
      </c>
      <c r="J1138" s="30" t="str">
        <f t="shared" si="54"/>
        <v>-</v>
      </c>
      <c r="L1138" s="11" t="str">
        <f>IF(I1138&lt;&gt;"",IF(SUMIF(Planes!BA:BA,'Control de pagos'!A1138,Planes!BC:BC)=0,"",SUMIF(Planes!BA:BA,'Control de pagos'!A1138,Planes!BC:BC)),"")</f>
        <v/>
      </c>
      <c r="N1138" s="62">
        <f t="shared" si="53"/>
        <v>7437.44</v>
      </c>
    </row>
    <row r="1139" spans="1:14" ht="15.75" thickBot="1">
      <c r="A1139" s="11" t="str">
        <f t="shared" si="55"/>
        <v>N814044 30</v>
      </c>
      <c r="B1139" s="3" t="s">
        <v>148</v>
      </c>
      <c r="C1139" s="224">
        <v>30</v>
      </c>
      <c r="D1139" s="267">
        <v>7437.44</v>
      </c>
      <c r="E1139" s="104">
        <v>4626.09</v>
      </c>
      <c r="F1139" s="106" t="s">
        <v>30</v>
      </c>
      <c r="G1139" s="104">
        <v>12063.53</v>
      </c>
      <c r="H1139" s="105">
        <v>45062</v>
      </c>
      <c r="I1139" s="41">
        <v>45062</v>
      </c>
      <c r="J1139" s="30">
        <f t="shared" si="54"/>
        <v>45047</v>
      </c>
      <c r="L1139" s="11" t="str">
        <f>IF(I1139&lt;&gt;"",IF(SUMIF(Planes!BA:BA,'Control de pagos'!A1139,Planes!BC:BC)=0,"",SUMIF(Planes!BA:BA,'Control de pagos'!A1139,Planes!BC:BC)),"")</f>
        <v/>
      </c>
      <c r="N1139" s="62">
        <f t="shared" si="53"/>
        <v>7437.44</v>
      </c>
    </row>
    <row r="1140" spans="1:14" ht="15.75" thickBot="1">
      <c r="A1140" s="11" t="str">
        <f t="shared" si="55"/>
        <v>N814044 30</v>
      </c>
      <c r="B1140" s="3" t="s">
        <v>148</v>
      </c>
      <c r="C1140" s="226"/>
      <c r="D1140" s="268"/>
      <c r="E1140" s="104">
        <v>4626.09</v>
      </c>
      <c r="F1140" s="106">
        <v>121.44</v>
      </c>
      <c r="G1140" s="104">
        <v>12184.97</v>
      </c>
      <c r="H1140" s="105">
        <v>45072</v>
      </c>
      <c r="J1140" s="30" t="str">
        <f t="shared" si="54"/>
        <v>-</v>
      </c>
      <c r="L1140" s="11" t="str">
        <f>IF(I1140&lt;&gt;"",IF(SUMIF(Planes!BA:BA,'Control de pagos'!A1140,Planes!BC:BC)=0,"",SUMIF(Planes!BA:BA,'Control de pagos'!A1140,Planes!BC:BC)),"")</f>
        <v/>
      </c>
      <c r="N1140" s="62">
        <f t="shared" si="53"/>
        <v>7437.44</v>
      </c>
    </row>
    <row r="1141" spans="1:14" ht="15.75" thickBot="1">
      <c r="A1141" s="11" t="str">
        <f t="shared" si="55"/>
        <v>N814044 31</v>
      </c>
      <c r="B1141" s="3" t="s">
        <v>148</v>
      </c>
      <c r="C1141" s="224">
        <v>31</v>
      </c>
      <c r="D1141" s="267">
        <v>7437.44</v>
      </c>
      <c r="E1141" s="104">
        <v>4774.84</v>
      </c>
      <c r="F1141" s="106" t="s">
        <v>30</v>
      </c>
      <c r="G1141" s="104">
        <v>12212.28</v>
      </c>
      <c r="H1141" s="105">
        <v>45093</v>
      </c>
      <c r="I1141" s="41">
        <v>45093</v>
      </c>
      <c r="J1141" s="30">
        <f t="shared" si="54"/>
        <v>45078</v>
      </c>
      <c r="L1141" s="11" t="str">
        <f>IF(I1141&lt;&gt;"",IF(SUMIF(Planes!BA:BA,'Control de pagos'!A1141,Planes!BC:BC)=0,"",SUMIF(Planes!BA:BA,'Control de pagos'!A1141,Planes!BC:BC)),"")</f>
        <v/>
      </c>
      <c r="N1141" s="62">
        <f t="shared" si="53"/>
        <v>7437.44</v>
      </c>
    </row>
    <row r="1142" spans="1:14" ht="15.75" thickBot="1">
      <c r="A1142" s="11" t="str">
        <f t="shared" si="55"/>
        <v>N814044 31</v>
      </c>
      <c r="B1142" s="3" t="s">
        <v>148</v>
      </c>
      <c r="C1142" s="226"/>
      <c r="D1142" s="268"/>
      <c r="E1142" s="104">
        <v>4774.84</v>
      </c>
      <c r="F1142" s="106">
        <v>122.94</v>
      </c>
      <c r="G1142" s="104">
        <v>12335.22</v>
      </c>
      <c r="H1142" s="105">
        <v>45103</v>
      </c>
      <c r="J1142" s="30" t="str">
        <f t="shared" si="54"/>
        <v>-</v>
      </c>
      <c r="L1142" s="11" t="str">
        <f>IF(I1142&lt;&gt;"",IF(SUMIF(Planes!BA:BA,'Control de pagos'!A1142,Planes!BC:BC)=0,"",SUMIF(Planes!BA:BA,'Control de pagos'!A1142,Planes!BC:BC)),"")</f>
        <v/>
      </c>
      <c r="N1142" s="62">
        <f t="shared" si="53"/>
        <v>7437.44</v>
      </c>
    </row>
    <row r="1143" spans="1:14" ht="15.75" thickBot="1">
      <c r="A1143" s="11" t="str">
        <f t="shared" si="55"/>
        <v>N814044 32</v>
      </c>
      <c r="B1143" s="3" t="s">
        <v>148</v>
      </c>
      <c r="C1143" s="224">
        <v>32</v>
      </c>
      <c r="D1143" s="267">
        <v>7437.44</v>
      </c>
      <c r="E1143" s="104">
        <v>4923.59</v>
      </c>
      <c r="F1143" s="106" t="s">
        <v>30</v>
      </c>
      <c r="G1143" s="104">
        <v>12361.03</v>
      </c>
      <c r="H1143" s="105">
        <v>45123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2">
        <f t="shared" si="53"/>
        <v>7437.44</v>
      </c>
    </row>
    <row r="1144" spans="1:14" ht="15.75" thickBot="1">
      <c r="A1144" s="11" t="str">
        <f t="shared" si="55"/>
        <v>N814044 32</v>
      </c>
      <c r="B1144" s="3" t="s">
        <v>148</v>
      </c>
      <c r="C1144" s="226"/>
      <c r="D1144" s="268"/>
      <c r="E1144" s="104">
        <v>4923.59</v>
      </c>
      <c r="F1144" s="106">
        <v>124.43</v>
      </c>
      <c r="G1144" s="104">
        <v>12485.46</v>
      </c>
      <c r="H1144" s="105">
        <v>45133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2">
        <f t="shared" si="53"/>
        <v>7437.44</v>
      </c>
    </row>
    <row r="1145" spans="1:14" ht="15.75" thickBot="1">
      <c r="A1145" s="11" t="str">
        <f t="shared" si="55"/>
        <v>N814044 33</v>
      </c>
      <c r="B1145" s="3" t="s">
        <v>148</v>
      </c>
      <c r="C1145" s="224">
        <v>33</v>
      </c>
      <c r="D1145" s="267">
        <v>7437.44</v>
      </c>
      <c r="E1145" s="104">
        <v>5072.33</v>
      </c>
      <c r="F1145" s="106" t="s">
        <v>30</v>
      </c>
      <c r="G1145" s="104">
        <v>12509.77</v>
      </c>
      <c r="H1145" s="105">
        <v>45154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2">
        <f t="shared" si="53"/>
        <v>7437.44</v>
      </c>
    </row>
    <row r="1146" spans="1:14" ht="15.75" thickBot="1">
      <c r="A1146" s="11" t="str">
        <f t="shared" si="55"/>
        <v>N814044 33</v>
      </c>
      <c r="B1146" s="3" t="s">
        <v>148</v>
      </c>
      <c r="C1146" s="226"/>
      <c r="D1146" s="268"/>
      <c r="E1146" s="104">
        <v>5072.33</v>
      </c>
      <c r="F1146" s="106">
        <v>125.93</v>
      </c>
      <c r="G1146" s="104">
        <v>12635.7</v>
      </c>
      <c r="H1146" s="105">
        <v>45164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2">
        <f t="shared" si="53"/>
        <v>7437.44</v>
      </c>
    </row>
    <row r="1147" spans="1:14" ht="15.75" thickBot="1">
      <c r="A1147" s="11" t="str">
        <f t="shared" si="55"/>
        <v>N814044 34</v>
      </c>
      <c r="B1147" s="3" t="s">
        <v>148</v>
      </c>
      <c r="C1147" s="224">
        <v>34</v>
      </c>
      <c r="D1147" s="267">
        <v>7437.44</v>
      </c>
      <c r="E1147" s="104">
        <v>5221.08</v>
      </c>
      <c r="F1147" s="106" t="s">
        <v>30</v>
      </c>
      <c r="G1147" s="104">
        <v>12658.52</v>
      </c>
      <c r="H1147" s="105">
        <v>45185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2">
        <f t="shared" si="53"/>
        <v>7437.44</v>
      </c>
    </row>
    <row r="1148" spans="1:14" ht="15.75" thickBot="1">
      <c r="A1148" s="11" t="str">
        <f t="shared" si="55"/>
        <v>N814044 34</v>
      </c>
      <c r="B1148" s="3" t="s">
        <v>148</v>
      </c>
      <c r="C1148" s="226"/>
      <c r="D1148" s="268"/>
      <c r="E1148" s="104">
        <v>5221.08</v>
      </c>
      <c r="F1148" s="106">
        <v>127.43</v>
      </c>
      <c r="G1148" s="104">
        <v>12785.95</v>
      </c>
      <c r="H1148" s="105">
        <v>45195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2">
        <f t="shared" si="53"/>
        <v>7437.44</v>
      </c>
    </row>
    <row r="1149" spans="1:14" ht="15.75" thickBot="1">
      <c r="A1149" s="11" t="str">
        <f t="shared" si="55"/>
        <v>N814044 35</v>
      </c>
      <c r="B1149" s="3" t="s">
        <v>148</v>
      </c>
      <c r="C1149" s="224">
        <v>35</v>
      </c>
      <c r="D1149" s="267">
        <v>7437.44</v>
      </c>
      <c r="E1149" s="104">
        <v>5369.83</v>
      </c>
      <c r="F1149" s="106" t="s">
        <v>30</v>
      </c>
      <c r="G1149" s="104">
        <v>12807.27</v>
      </c>
      <c r="H1149" s="105">
        <v>45215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2">
        <f t="shared" si="53"/>
        <v>7437.44</v>
      </c>
    </row>
    <row r="1150" spans="1:14" ht="15.75" thickBot="1">
      <c r="A1150" s="11" t="str">
        <f t="shared" si="55"/>
        <v>N814044 35</v>
      </c>
      <c r="B1150" s="3" t="s">
        <v>148</v>
      </c>
      <c r="C1150" s="226"/>
      <c r="D1150" s="268"/>
      <c r="E1150" s="104">
        <v>5369.83</v>
      </c>
      <c r="F1150" s="106">
        <v>128.93</v>
      </c>
      <c r="G1150" s="104">
        <v>12936.2</v>
      </c>
      <c r="H1150" s="105">
        <v>45225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2">
        <f t="shared" si="53"/>
        <v>7437.44</v>
      </c>
    </row>
    <row r="1151" spans="1:14" ht="15.75" thickBot="1">
      <c r="A1151" s="11" t="str">
        <f t="shared" si="55"/>
        <v>N814044 36</v>
      </c>
      <c r="B1151" s="3" t="s">
        <v>148</v>
      </c>
      <c r="C1151" s="224">
        <v>36</v>
      </c>
      <c r="D1151" s="267">
        <v>7437.44</v>
      </c>
      <c r="E1151" s="104">
        <v>5518.58</v>
      </c>
      <c r="F1151" s="106" t="s">
        <v>30</v>
      </c>
      <c r="G1151" s="104">
        <v>12956.02</v>
      </c>
      <c r="H1151" s="105">
        <v>45246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2">
        <f t="shared" si="53"/>
        <v>7437.44</v>
      </c>
    </row>
    <row r="1152" spans="1:14" ht="15.75" thickBot="1">
      <c r="A1152" s="11" t="str">
        <f t="shared" si="55"/>
        <v>N814044 36</v>
      </c>
      <c r="B1152" s="3" t="s">
        <v>148</v>
      </c>
      <c r="C1152" s="226"/>
      <c r="D1152" s="268"/>
      <c r="E1152" s="104">
        <v>5518.58</v>
      </c>
      <c r="F1152" s="106">
        <v>130.41999999999999</v>
      </c>
      <c r="G1152" s="104">
        <v>13086.44</v>
      </c>
      <c r="H1152" s="105">
        <v>45256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2">
        <f t="shared" si="53"/>
        <v>7437.44</v>
      </c>
    </row>
    <row r="1153" spans="1:14" ht="15.75" thickBot="1">
      <c r="A1153" s="11" t="str">
        <f t="shared" si="55"/>
        <v>N814044 37</v>
      </c>
      <c r="B1153" s="3" t="s">
        <v>148</v>
      </c>
      <c r="C1153" s="224">
        <v>37</v>
      </c>
      <c r="D1153" s="267">
        <v>7437.44</v>
      </c>
      <c r="E1153" s="104">
        <v>5667.33</v>
      </c>
      <c r="F1153" s="106" t="s">
        <v>30</v>
      </c>
      <c r="G1153" s="104">
        <v>13104.77</v>
      </c>
      <c r="H1153" s="105">
        <v>45276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2">
        <f t="shared" si="53"/>
        <v>7437.44</v>
      </c>
    </row>
    <row r="1154" spans="1:14" ht="15.75" thickBot="1">
      <c r="A1154" s="11" t="str">
        <f t="shared" si="55"/>
        <v>N814044 37</v>
      </c>
      <c r="B1154" s="3" t="s">
        <v>148</v>
      </c>
      <c r="C1154" s="226"/>
      <c r="D1154" s="268"/>
      <c r="E1154" s="104">
        <v>5667.33</v>
      </c>
      <c r="F1154" s="106">
        <v>131.91999999999999</v>
      </c>
      <c r="G1154" s="104">
        <v>13236.69</v>
      </c>
      <c r="H1154" s="105">
        <v>45286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2">
        <f t="shared" si="53"/>
        <v>7437.44</v>
      </c>
    </row>
    <row r="1155" spans="1:14" ht="15.75" thickBot="1">
      <c r="A1155" s="11" t="str">
        <f t="shared" si="55"/>
        <v>N814044 38</v>
      </c>
      <c r="B1155" s="3" t="s">
        <v>148</v>
      </c>
      <c r="C1155" s="224">
        <v>38</v>
      </c>
      <c r="D1155" s="267">
        <v>7437.44</v>
      </c>
      <c r="E1155" s="104">
        <v>5816.08</v>
      </c>
      <c r="F1155" s="106" t="s">
        <v>30</v>
      </c>
      <c r="G1155" s="104">
        <v>13253.52</v>
      </c>
      <c r="H1155" s="105">
        <v>45307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2">
        <f t="shared" si="53"/>
        <v>7437.44</v>
      </c>
    </row>
    <row r="1156" spans="1:14" ht="15.75" thickBot="1">
      <c r="A1156" s="11" t="str">
        <f t="shared" si="55"/>
        <v>N814044 38</v>
      </c>
      <c r="B1156" s="3" t="s">
        <v>148</v>
      </c>
      <c r="C1156" s="226"/>
      <c r="D1156" s="268"/>
      <c r="E1156" s="104">
        <v>5816.08</v>
      </c>
      <c r="F1156" s="106">
        <v>133.41999999999999</v>
      </c>
      <c r="G1156" s="104">
        <v>13386.94</v>
      </c>
      <c r="H1156" s="105">
        <v>45317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2">
        <f t="shared" ref="N1156:N1219" si="56">IF(D1156=0,D1155,D1156)</f>
        <v>7437.44</v>
      </c>
    </row>
    <row r="1157" spans="1:14" ht="15.75" thickBot="1">
      <c r="A1157" s="11" t="str">
        <f t="shared" si="55"/>
        <v>N814044 39</v>
      </c>
      <c r="B1157" s="3" t="s">
        <v>148</v>
      </c>
      <c r="C1157" s="224">
        <v>39</v>
      </c>
      <c r="D1157" s="267">
        <v>7437.44</v>
      </c>
      <c r="E1157" s="104">
        <v>5964.83</v>
      </c>
      <c r="F1157" s="106" t="s">
        <v>30</v>
      </c>
      <c r="G1157" s="104">
        <v>13402.27</v>
      </c>
      <c r="H1157" s="105">
        <v>45338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2">
        <f t="shared" si="56"/>
        <v>7437.44</v>
      </c>
    </row>
    <row r="1158" spans="1:14" ht="15.75" thickBot="1">
      <c r="A1158" s="11" t="str">
        <f t="shared" si="55"/>
        <v>N814044 39</v>
      </c>
      <c r="B1158" s="3" t="s">
        <v>148</v>
      </c>
      <c r="C1158" s="226"/>
      <c r="D1158" s="268"/>
      <c r="E1158" s="104">
        <v>5964.83</v>
      </c>
      <c r="F1158" s="106">
        <v>134.91999999999999</v>
      </c>
      <c r="G1158" s="104">
        <v>13537.19</v>
      </c>
      <c r="H1158" s="105">
        <v>45348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2">
        <f t="shared" si="56"/>
        <v>7437.44</v>
      </c>
    </row>
    <row r="1159" spans="1:14" ht="15.75" thickBot="1">
      <c r="A1159" s="11" t="str">
        <f t="shared" si="55"/>
        <v>N814044 40</v>
      </c>
      <c r="B1159" s="3" t="s">
        <v>148</v>
      </c>
      <c r="C1159" s="224">
        <v>40</v>
      </c>
      <c r="D1159" s="267">
        <v>7437.44</v>
      </c>
      <c r="E1159" s="104">
        <v>6113.58</v>
      </c>
      <c r="F1159" s="106" t="s">
        <v>30</v>
      </c>
      <c r="G1159" s="104">
        <v>13551.02</v>
      </c>
      <c r="H1159" s="105">
        <v>45367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2">
        <f t="shared" si="56"/>
        <v>7437.44</v>
      </c>
    </row>
    <row r="1160" spans="1:14" ht="15.75" thickBot="1">
      <c r="A1160" s="11" t="str">
        <f t="shared" si="55"/>
        <v>N814044 40</v>
      </c>
      <c r="B1160" s="3" t="s">
        <v>148</v>
      </c>
      <c r="C1160" s="226"/>
      <c r="D1160" s="268"/>
      <c r="E1160" s="104">
        <v>6113.58</v>
      </c>
      <c r="F1160" s="106">
        <v>136.41</v>
      </c>
      <c r="G1160" s="104">
        <v>13687.43</v>
      </c>
      <c r="H1160" s="105">
        <v>45377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2">
        <f t="shared" si="56"/>
        <v>7437.44</v>
      </c>
    </row>
    <row r="1161" spans="1:14" ht="15.75" thickBot="1">
      <c r="A1161" s="11" t="str">
        <f t="shared" si="55"/>
        <v>N814044 41</v>
      </c>
      <c r="B1161" s="3" t="s">
        <v>148</v>
      </c>
      <c r="C1161" s="224">
        <v>41</v>
      </c>
      <c r="D1161" s="267">
        <v>7437.44</v>
      </c>
      <c r="E1161" s="104">
        <v>6262.32</v>
      </c>
      <c r="F1161" s="106" t="s">
        <v>30</v>
      </c>
      <c r="G1161" s="104">
        <v>13699.76</v>
      </c>
      <c r="H1161" s="105">
        <v>45398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2">
        <f t="shared" si="56"/>
        <v>7437.44</v>
      </c>
    </row>
    <row r="1162" spans="1:14" ht="15.75" thickBot="1">
      <c r="A1162" s="11" t="str">
        <f t="shared" si="55"/>
        <v>N814044 41</v>
      </c>
      <c r="B1162" s="3" t="s">
        <v>148</v>
      </c>
      <c r="C1162" s="226"/>
      <c r="D1162" s="268"/>
      <c r="E1162" s="104">
        <v>6262.32</v>
      </c>
      <c r="F1162" s="106">
        <v>137.91</v>
      </c>
      <c r="G1162" s="104">
        <v>13837.67</v>
      </c>
      <c r="H1162" s="105">
        <v>45408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2">
        <f t="shared" si="56"/>
        <v>7437.44</v>
      </c>
    </row>
    <row r="1163" spans="1:14" ht="15.75" thickBot="1">
      <c r="A1163" s="11" t="str">
        <f t="shared" si="55"/>
        <v>N814044 42</v>
      </c>
      <c r="B1163" s="3" t="s">
        <v>148</v>
      </c>
      <c r="C1163" s="224">
        <v>42</v>
      </c>
      <c r="D1163" s="267">
        <v>7437.44</v>
      </c>
      <c r="E1163" s="104">
        <v>6411.07</v>
      </c>
      <c r="F1163" s="106" t="s">
        <v>30</v>
      </c>
      <c r="G1163" s="104">
        <v>13848.51</v>
      </c>
      <c r="H1163" s="105">
        <v>45428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2">
        <f t="shared" si="56"/>
        <v>7437.44</v>
      </c>
    </row>
    <row r="1164" spans="1:14" ht="15.75" thickBot="1">
      <c r="A1164" s="11" t="str">
        <f t="shared" si="55"/>
        <v>N814044 42</v>
      </c>
      <c r="B1164" s="3" t="s">
        <v>148</v>
      </c>
      <c r="C1164" s="226"/>
      <c r="D1164" s="268"/>
      <c r="E1164" s="104">
        <v>6411.07</v>
      </c>
      <c r="F1164" s="106">
        <v>139.41</v>
      </c>
      <c r="G1164" s="104">
        <v>13987.92</v>
      </c>
      <c r="H1164" s="105">
        <v>45438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2">
        <f t="shared" si="56"/>
        <v>7437.44</v>
      </c>
    </row>
    <row r="1165" spans="1:14" ht="15.75" thickBot="1">
      <c r="A1165" s="11" t="str">
        <f t="shared" si="55"/>
        <v>N814044 43</v>
      </c>
      <c r="B1165" s="3" t="s">
        <v>148</v>
      </c>
      <c r="C1165" s="224">
        <v>43</v>
      </c>
      <c r="D1165" s="267">
        <v>7437.44</v>
      </c>
      <c r="E1165" s="104">
        <v>6559.82</v>
      </c>
      <c r="F1165" s="106" t="s">
        <v>30</v>
      </c>
      <c r="G1165" s="104">
        <v>13997.26</v>
      </c>
      <c r="H1165" s="105">
        <v>45459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2">
        <f t="shared" si="56"/>
        <v>7437.44</v>
      </c>
    </row>
    <row r="1166" spans="1:14" ht="15.75" thickBot="1">
      <c r="A1166" s="11" t="str">
        <f t="shared" si="55"/>
        <v>N814044 43</v>
      </c>
      <c r="B1166" s="3" t="s">
        <v>148</v>
      </c>
      <c r="C1166" s="226"/>
      <c r="D1166" s="268"/>
      <c r="E1166" s="104">
        <v>6559.82</v>
      </c>
      <c r="F1166" s="106">
        <v>140.91</v>
      </c>
      <c r="G1166" s="104">
        <v>14138.17</v>
      </c>
      <c r="H1166" s="105">
        <v>45469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2">
        <f t="shared" si="56"/>
        <v>7437.44</v>
      </c>
    </row>
    <row r="1167" spans="1:14" ht="15.75" thickBot="1">
      <c r="A1167" s="11" t="str">
        <f t="shared" si="55"/>
        <v>N814044 44</v>
      </c>
      <c r="B1167" s="3" t="s">
        <v>148</v>
      </c>
      <c r="C1167" s="224">
        <v>44</v>
      </c>
      <c r="D1167" s="267">
        <v>7437.44</v>
      </c>
      <c r="E1167" s="104">
        <v>6708.57</v>
      </c>
      <c r="F1167" s="106" t="s">
        <v>30</v>
      </c>
      <c r="G1167" s="104">
        <v>14146.01</v>
      </c>
      <c r="H1167" s="105">
        <v>45489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2">
        <f t="shared" si="56"/>
        <v>7437.44</v>
      </c>
    </row>
    <row r="1168" spans="1:14" ht="15.75" thickBot="1">
      <c r="A1168" s="11" t="str">
        <f t="shared" si="55"/>
        <v>N814044 44</v>
      </c>
      <c r="B1168" s="3" t="s">
        <v>148</v>
      </c>
      <c r="C1168" s="226"/>
      <c r="D1168" s="268"/>
      <c r="E1168" s="104">
        <v>6708.57</v>
      </c>
      <c r="F1168" s="106">
        <v>142.4</v>
      </c>
      <c r="G1168" s="104">
        <v>14288.41</v>
      </c>
      <c r="H1168" s="105">
        <v>45499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2">
        <f t="shared" si="56"/>
        <v>7437.44</v>
      </c>
    </row>
    <row r="1169" spans="1:14" ht="15.75" thickBot="1">
      <c r="A1169" s="11" t="str">
        <f t="shared" si="55"/>
        <v>N814044 45</v>
      </c>
      <c r="B1169" s="3" t="s">
        <v>148</v>
      </c>
      <c r="C1169" s="224">
        <v>45</v>
      </c>
      <c r="D1169" s="267">
        <v>7437.44</v>
      </c>
      <c r="E1169" s="104">
        <v>6857.32</v>
      </c>
      <c r="F1169" s="106" t="s">
        <v>30</v>
      </c>
      <c r="G1169" s="104">
        <v>14294.76</v>
      </c>
      <c r="H1169" s="105">
        <v>45520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2">
        <f t="shared" si="56"/>
        <v>7437.44</v>
      </c>
    </row>
    <row r="1170" spans="1:14" ht="15.75" thickBot="1">
      <c r="A1170" s="11" t="str">
        <f t="shared" si="55"/>
        <v>N814044 45</v>
      </c>
      <c r="B1170" s="3" t="s">
        <v>148</v>
      </c>
      <c r="C1170" s="226"/>
      <c r="D1170" s="268"/>
      <c r="E1170" s="104">
        <v>6857.32</v>
      </c>
      <c r="F1170" s="106">
        <v>143.9</v>
      </c>
      <c r="G1170" s="104">
        <v>14438.66</v>
      </c>
      <c r="H1170" s="105">
        <v>45530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2">
        <f t="shared" si="56"/>
        <v>7437.44</v>
      </c>
    </row>
    <row r="1171" spans="1:14" ht="15.75" thickBot="1">
      <c r="A1171" s="11" t="str">
        <f t="shared" si="55"/>
        <v>N814044 46</v>
      </c>
      <c r="B1171" s="3" t="s">
        <v>148</v>
      </c>
      <c r="C1171" s="224">
        <v>46</v>
      </c>
      <c r="D1171" s="267">
        <v>7437.44</v>
      </c>
      <c r="E1171" s="104">
        <v>7006.07</v>
      </c>
      <c r="F1171" s="106" t="s">
        <v>30</v>
      </c>
      <c r="G1171" s="104">
        <v>14443.51</v>
      </c>
      <c r="H1171" s="105">
        <v>45551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2">
        <f t="shared" si="56"/>
        <v>7437.44</v>
      </c>
    </row>
    <row r="1172" spans="1:14" ht="15.75" thickBot="1">
      <c r="A1172" s="11" t="str">
        <f t="shared" si="55"/>
        <v>N814044 46</v>
      </c>
      <c r="B1172" s="3" t="s">
        <v>148</v>
      </c>
      <c r="C1172" s="226"/>
      <c r="D1172" s="268"/>
      <c r="E1172" s="104">
        <v>7006.07</v>
      </c>
      <c r="F1172" s="106">
        <v>145.4</v>
      </c>
      <c r="G1172" s="104">
        <v>14588.91</v>
      </c>
      <c r="H1172" s="105">
        <v>45561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2">
        <f t="shared" si="56"/>
        <v>7437.44</v>
      </c>
    </row>
    <row r="1173" spans="1:14" ht="15.75" thickBot="1">
      <c r="A1173" s="11" t="str">
        <f t="shared" si="55"/>
        <v>N814044 47</v>
      </c>
      <c r="B1173" s="3" t="s">
        <v>148</v>
      </c>
      <c r="C1173" s="224">
        <v>47</v>
      </c>
      <c r="D1173" s="267">
        <v>7437.44</v>
      </c>
      <c r="E1173" s="104">
        <v>7154.82</v>
      </c>
      <c r="F1173" s="106" t="s">
        <v>30</v>
      </c>
      <c r="G1173" s="104">
        <v>14592.26</v>
      </c>
      <c r="H1173" s="105">
        <v>45581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2">
        <f t="shared" si="56"/>
        <v>7437.44</v>
      </c>
    </row>
    <row r="1174" spans="1:14" ht="15.75" thickBot="1">
      <c r="A1174" s="11" t="str">
        <f t="shared" si="55"/>
        <v>N814044 47</v>
      </c>
      <c r="B1174" s="3" t="s">
        <v>148</v>
      </c>
      <c r="C1174" s="226"/>
      <c r="D1174" s="268"/>
      <c r="E1174" s="104">
        <v>7154.82</v>
      </c>
      <c r="F1174" s="106">
        <v>146.9</v>
      </c>
      <c r="G1174" s="104">
        <v>14739.16</v>
      </c>
      <c r="H1174" s="105">
        <v>45591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2">
        <f t="shared" si="56"/>
        <v>7437.44</v>
      </c>
    </row>
    <row r="1175" spans="1:14" ht="15.75" thickBot="1">
      <c r="A1175" s="11" t="str">
        <f t="shared" si="55"/>
        <v>N814044 48</v>
      </c>
      <c r="B1175" s="3" t="s">
        <v>148</v>
      </c>
      <c r="C1175" s="224">
        <v>48</v>
      </c>
      <c r="D1175" s="267">
        <v>7437.44</v>
      </c>
      <c r="E1175" s="104">
        <v>7303.57</v>
      </c>
      <c r="F1175" s="106" t="s">
        <v>30</v>
      </c>
      <c r="G1175" s="104">
        <v>14741.01</v>
      </c>
      <c r="H1175" s="105">
        <v>45612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2">
        <f t="shared" si="56"/>
        <v>7437.44</v>
      </c>
    </row>
    <row r="1176" spans="1:14" ht="15.75" thickBot="1">
      <c r="A1176" s="11" t="str">
        <f t="shared" si="55"/>
        <v>N814044 48</v>
      </c>
      <c r="B1176" s="3" t="s">
        <v>148</v>
      </c>
      <c r="C1176" s="226"/>
      <c r="D1176" s="268"/>
      <c r="E1176" s="104">
        <v>7303.57</v>
      </c>
      <c r="F1176" s="106">
        <v>148.38999999999999</v>
      </c>
      <c r="G1176" s="104">
        <v>14889.4</v>
      </c>
      <c r="H1176" s="105">
        <v>45622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2">
        <f t="shared" si="56"/>
        <v>7437.44</v>
      </c>
    </row>
    <row r="1177" spans="1:14" ht="15.75" thickBot="1">
      <c r="A1177" s="11" t="str">
        <f t="shared" si="55"/>
        <v>N814044 49</v>
      </c>
      <c r="B1177" s="3" t="s">
        <v>148</v>
      </c>
      <c r="C1177" s="224">
        <v>49</v>
      </c>
      <c r="D1177" s="267">
        <v>7437.44</v>
      </c>
      <c r="E1177" s="104">
        <v>7452.31</v>
      </c>
      <c r="F1177" s="106" t="s">
        <v>30</v>
      </c>
      <c r="G1177" s="104">
        <v>14889.75</v>
      </c>
      <c r="H1177" s="105">
        <v>45642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2">
        <f t="shared" si="56"/>
        <v>7437.44</v>
      </c>
    </row>
    <row r="1178" spans="1:14" ht="15.75" thickBot="1">
      <c r="A1178" s="11" t="str">
        <f t="shared" si="55"/>
        <v>N814044 49</v>
      </c>
      <c r="B1178" s="3" t="s">
        <v>148</v>
      </c>
      <c r="C1178" s="226"/>
      <c r="D1178" s="268"/>
      <c r="E1178" s="104">
        <v>7452.31</v>
      </c>
      <c r="F1178" s="106">
        <v>149.88999999999999</v>
      </c>
      <c r="G1178" s="104">
        <v>15039.64</v>
      </c>
      <c r="H1178" s="105">
        <v>45652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2">
        <f t="shared" si="56"/>
        <v>7437.44</v>
      </c>
    </row>
    <row r="1179" spans="1:14" ht="15.75" thickBot="1">
      <c r="A1179" s="11" t="str">
        <f t="shared" si="55"/>
        <v>N814044 50</v>
      </c>
      <c r="B1179" s="3" t="s">
        <v>148</v>
      </c>
      <c r="C1179" s="224">
        <v>50</v>
      </c>
      <c r="D1179" s="267">
        <v>7437.44</v>
      </c>
      <c r="E1179" s="104">
        <v>7601.06</v>
      </c>
      <c r="F1179" s="106" t="s">
        <v>30</v>
      </c>
      <c r="G1179" s="104">
        <v>15038.5</v>
      </c>
      <c r="H1179" s="105">
        <v>45673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2">
        <f t="shared" si="56"/>
        <v>7437.44</v>
      </c>
    </row>
    <row r="1180" spans="1:14" ht="15.75" thickBot="1">
      <c r="A1180" s="11" t="str">
        <f t="shared" si="55"/>
        <v>N814044 50</v>
      </c>
      <c r="B1180" s="3" t="s">
        <v>148</v>
      </c>
      <c r="C1180" s="226"/>
      <c r="D1180" s="268"/>
      <c r="E1180" s="104">
        <v>7601.06</v>
      </c>
      <c r="F1180" s="106">
        <v>151.38999999999999</v>
      </c>
      <c r="G1180" s="104">
        <v>15189.89</v>
      </c>
      <c r="H1180" s="105">
        <v>45683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2">
        <f t="shared" si="56"/>
        <v>7437.44</v>
      </c>
    </row>
    <row r="1181" spans="1:14" ht="15.75" thickBot="1">
      <c r="A1181" s="11" t="str">
        <f t="shared" si="55"/>
        <v>N814044 51</v>
      </c>
      <c r="B1181" s="3" t="s">
        <v>148</v>
      </c>
      <c r="C1181" s="224">
        <v>51</v>
      </c>
      <c r="D1181" s="267">
        <v>7437.44</v>
      </c>
      <c r="E1181" s="104">
        <v>7749.81</v>
      </c>
      <c r="F1181" s="106" t="s">
        <v>30</v>
      </c>
      <c r="G1181" s="104">
        <v>15187.25</v>
      </c>
      <c r="H1181" s="105">
        <v>45704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2">
        <f t="shared" si="56"/>
        <v>7437.44</v>
      </c>
    </row>
    <row r="1182" spans="1:14" ht="15.75" thickBot="1">
      <c r="A1182" s="11" t="str">
        <f t="shared" si="55"/>
        <v>N814044 51</v>
      </c>
      <c r="B1182" s="3" t="s">
        <v>148</v>
      </c>
      <c r="C1182" s="226"/>
      <c r="D1182" s="268"/>
      <c r="E1182" s="104">
        <v>7749.81</v>
      </c>
      <c r="F1182" s="106">
        <v>152.88</v>
      </c>
      <c r="G1182" s="104">
        <v>15340.13</v>
      </c>
      <c r="H1182" s="105">
        <v>45714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2">
        <f t="shared" si="56"/>
        <v>7437.44</v>
      </c>
    </row>
    <row r="1183" spans="1:14" ht="15.75" thickBot="1">
      <c r="A1183" s="11" t="str">
        <f t="shared" si="55"/>
        <v>N814044 52</v>
      </c>
      <c r="B1183" s="3" t="s">
        <v>148</v>
      </c>
      <c r="C1183" s="224">
        <v>52</v>
      </c>
      <c r="D1183" s="267">
        <v>7437.44</v>
      </c>
      <c r="E1183" s="104">
        <v>7898.56</v>
      </c>
      <c r="F1183" s="106" t="s">
        <v>30</v>
      </c>
      <c r="G1183" s="104">
        <v>15336</v>
      </c>
      <c r="H1183" s="105">
        <v>45732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2">
        <f t="shared" si="56"/>
        <v>7437.44</v>
      </c>
    </row>
    <row r="1184" spans="1:14" ht="15.75" thickBot="1">
      <c r="A1184" s="11" t="str">
        <f t="shared" si="55"/>
        <v>N814044 52</v>
      </c>
      <c r="B1184" s="3" t="s">
        <v>148</v>
      </c>
      <c r="C1184" s="226"/>
      <c r="D1184" s="268"/>
      <c r="E1184" s="104">
        <v>7898.56</v>
      </c>
      <c r="F1184" s="106">
        <v>154.38</v>
      </c>
      <c r="G1184" s="104">
        <v>15490.38</v>
      </c>
      <c r="H1184" s="105">
        <v>45742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2">
        <f t="shared" si="56"/>
        <v>7437.44</v>
      </c>
    </row>
    <row r="1185" spans="1:14" ht="15.75" thickBot="1">
      <c r="A1185" s="11" t="str">
        <f t="shared" si="55"/>
        <v>N814044 53</v>
      </c>
      <c r="B1185" s="3" t="s">
        <v>148</v>
      </c>
      <c r="C1185" s="224">
        <v>53</v>
      </c>
      <c r="D1185" s="267">
        <v>7437.44</v>
      </c>
      <c r="E1185" s="104">
        <v>8047.31</v>
      </c>
      <c r="F1185" s="106" t="s">
        <v>30</v>
      </c>
      <c r="G1185" s="104">
        <v>15484.75</v>
      </c>
      <c r="H1185" s="105">
        <v>45763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2">
        <f t="shared" si="56"/>
        <v>7437.44</v>
      </c>
    </row>
    <row r="1186" spans="1:14" ht="15.75" thickBot="1">
      <c r="A1186" s="11" t="str">
        <f t="shared" si="55"/>
        <v>N814044 53</v>
      </c>
      <c r="B1186" s="3" t="s">
        <v>148</v>
      </c>
      <c r="C1186" s="226"/>
      <c r="D1186" s="268"/>
      <c r="E1186" s="104">
        <v>8047.31</v>
      </c>
      <c r="F1186" s="106">
        <v>155.88</v>
      </c>
      <c r="G1186" s="104">
        <v>15640.63</v>
      </c>
      <c r="H1186" s="105">
        <v>45773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2">
        <f t="shared" si="56"/>
        <v>7437.44</v>
      </c>
    </row>
    <row r="1187" spans="1:14" ht="15.75" thickBot="1">
      <c r="A1187" s="11" t="str">
        <f t="shared" si="55"/>
        <v>N814044 54</v>
      </c>
      <c r="B1187" s="3" t="s">
        <v>148</v>
      </c>
      <c r="C1187" s="224">
        <v>54</v>
      </c>
      <c r="D1187" s="267">
        <v>7437.44</v>
      </c>
      <c r="E1187" s="104">
        <v>8196.06</v>
      </c>
      <c r="F1187" s="106" t="s">
        <v>30</v>
      </c>
      <c r="G1187" s="104">
        <v>15633.5</v>
      </c>
      <c r="H1187" s="105">
        <v>45793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2">
        <f t="shared" si="56"/>
        <v>7437.44</v>
      </c>
    </row>
    <row r="1188" spans="1:14" ht="15.75" thickBot="1">
      <c r="A1188" s="11" t="str">
        <f t="shared" si="55"/>
        <v>N814044 54</v>
      </c>
      <c r="B1188" s="3" t="s">
        <v>148</v>
      </c>
      <c r="C1188" s="226"/>
      <c r="D1188" s="268"/>
      <c r="E1188" s="104">
        <v>8196.06</v>
      </c>
      <c r="F1188" s="106">
        <v>157.38</v>
      </c>
      <c r="G1188" s="104">
        <v>15790.88</v>
      </c>
      <c r="H1188" s="105">
        <v>45803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2">
        <f t="shared" si="56"/>
        <v>7437.44</v>
      </c>
    </row>
    <row r="1189" spans="1:14" ht="15.75" thickBot="1">
      <c r="A1189" s="11" t="str">
        <f t="shared" si="55"/>
        <v>N814044 55</v>
      </c>
      <c r="B1189" s="3" t="s">
        <v>148</v>
      </c>
      <c r="C1189" s="224">
        <v>55</v>
      </c>
      <c r="D1189" s="267">
        <v>7437.44</v>
      </c>
      <c r="E1189" s="104">
        <v>8344.81</v>
      </c>
      <c r="F1189" s="106" t="s">
        <v>30</v>
      </c>
      <c r="G1189" s="104">
        <v>15782.25</v>
      </c>
      <c r="H1189" s="105">
        <v>45824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2">
        <f t="shared" si="56"/>
        <v>7437.44</v>
      </c>
    </row>
    <row r="1190" spans="1:14" ht="15.75" thickBot="1">
      <c r="A1190" s="11" t="str">
        <f t="shared" si="55"/>
        <v>N814044 55</v>
      </c>
      <c r="B1190" s="3" t="s">
        <v>148</v>
      </c>
      <c r="C1190" s="226"/>
      <c r="D1190" s="268"/>
      <c r="E1190" s="104">
        <v>8344.81</v>
      </c>
      <c r="F1190" s="106">
        <v>158.87</v>
      </c>
      <c r="G1190" s="104">
        <v>15941.12</v>
      </c>
      <c r="H1190" s="105">
        <v>45834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2">
        <f t="shared" si="56"/>
        <v>7437.44</v>
      </c>
    </row>
    <row r="1191" spans="1:14" ht="15.75" thickBot="1">
      <c r="A1191" s="11" t="str">
        <f t="shared" si="55"/>
        <v>N814044 56</v>
      </c>
      <c r="B1191" s="3" t="s">
        <v>148</v>
      </c>
      <c r="C1191" s="224">
        <v>56</v>
      </c>
      <c r="D1191" s="267">
        <v>7437.44</v>
      </c>
      <c r="E1191" s="104">
        <v>8493.56</v>
      </c>
      <c r="F1191" s="106" t="s">
        <v>30</v>
      </c>
      <c r="G1191" s="104">
        <v>15931</v>
      </c>
      <c r="H1191" s="105">
        <v>45854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2">
        <f t="shared" si="56"/>
        <v>7437.44</v>
      </c>
    </row>
    <row r="1192" spans="1:14" ht="15.75" thickBot="1">
      <c r="A1192" s="11" t="str">
        <f t="shared" si="55"/>
        <v>N814044 56</v>
      </c>
      <c r="B1192" s="3" t="s">
        <v>148</v>
      </c>
      <c r="C1192" s="226"/>
      <c r="D1192" s="268"/>
      <c r="E1192" s="104">
        <v>8493.56</v>
      </c>
      <c r="F1192" s="106">
        <v>160.37</v>
      </c>
      <c r="G1192" s="104">
        <v>16091.37</v>
      </c>
      <c r="H1192" s="105">
        <v>45864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2">
        <f t="shared" si="56"/>
        <v>7437.44</v>
      </c>
    </row>
    <row r="1193" spans="1:14" ht="15.75" thickBot="1">
      <c r="A1193" s="11" t="str">
        <f t="shared" si="55"/>
        <v>N814044 57</v>
      </c>
      <c r="B1193" s="3" t="s">
        <v>148</v>
      </c>
      <c r="C1193" s="224">
        <v>57</v>
      </c>
      <c r="D1193" s="267">
        <v>7437.44</v>
      </c>
      <c r="E1193" s="104">
        <v>8642.31</v>
      </c>
      <c r="F1193" s="106" t="s">
        <v>30</v>
      </c>
      <c r="G1193" s="104">
        <v>16079.75</v>
      </c>
      <c r="H1193" s="105">
        <v>45885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2">
        <f t="shared" si="56"/>
        <v>7437.44</v>
      </c>
    </row>
    <row r="1194" spans="1:14" ht="15.75" thickBot="1">
      <c r="A1194" s="11" t="str">
        <f t="shared" ref="A1194:A1257" si="58">B1194&amp;" "&amp;IF(C1194="",C1193,C1194)</f>
        <v>N814044 57</v>
      </c>
      <c r="B1194" s="3" t="s">
        <v>148</v>
      </c>
      <c r="C1194" s="226"/>
      <c r="D1194" s="268"/>
      <c r="E1194" s="104">
        <v>8642.31</v>
      </c>
      <c r="F1194" s="106">
        <v>161.87</v>
      </c>
      <c r="G1194" s="104">
        <v>16241.62</v>
      </c>
      <c r="H1194" s="105">
        <v>45895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2">
        <f t="shared" si="56"/>
        <v>7437.44</v>
      </c>
    </row>
    <row r="1195" spans="1:14" ht="15.75" thickBot="1">
      <c r="A1195" s="11" t="str">
        <f t="shared" si="58"/>
        <v>N814044 58</v>
      </c>
      <c r="B1195" s="3" t="s">
        <v>148</v>
      </c>
      <c r="C1195" s="224">
        <v>58</v>
      </c>
      <c r="D1195" s="267">
        <v>7437.44</v>
      </c>
      <c r="E1195" s="104">
        <v>8791.0499999999993</v>
      </c>
      <c r="F1195" s="106" t="s">
        <v>30</v>
      </c>
      <c r="G1195" s="104">
        <v>16228.49</v>
      </c>
      <c r="H1195" s="105">
        <v>45916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2">
        <f t="shared" si="56"/>
        <v>7437.44</v>
      </c>
    </row>
    <row r="1196" spans="1:14" ht="15.75" thickBot="1">
      <c r="A1196" s="11" t="str">
        <f t="shared" si="58"/>
        <v>N814044 58</v>
      </c>
      <c r="B1196" s="3" t="s">
        <v>148</v>
      </c>
      <c r="C1196" s="226"/>
      <c r="D1196" s="268"/>
      <c r="E1196" s="104">
        <v>8791.0499999999993</v>
      </c>
      <c r="F1196" s="106">
        <v>163.37</v>
      </c>
      <c r="G1196" s="104">
        <v>16391.86</v>
      </c>
      <c r="H1196" s="105">
        <v>45926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2">
        <f t="shared" si="56"/>
        <v>7437.44</v>
      </c>
    </row>
    <row r="1197" spans="1:14" ht="15.75" thickBot="1">
      <c r="A1197" s="11" t="str">
        <f t="shared" si="58"/>
        <v>N814044 59</v>
      </c>
      <c r="B1197" s="3" t="s">
        <v>148</v>
      </c>
      <c r="C1197" s="224">
        <v>59</v>
      </c>
      <c r="D1197" s="267">
        <v>7437.44</v>
      </c>
      <c r="E1197" s="104">
        <v>8939.7999999999993</v>
      </c>
      <c r="F1197" s="106" t="s">
        <v>30</v>
      </c>
      <c r="G1197" s="104">
        <v>16377.24</v>
      </c>
      <c r="H1197" s="105">
        <v>45946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2">
        <f t="shared" si="56"/>
        <v>7437.44</v>
      </c>
    </row>
    <row r="1198" spans="1:14" ht="15.75" thickBot="1">
      <c r="A1198" s="11" t="str">
        <f t="shared" si="58"/>
        <v>N814044 59</v>
      </c>
      <c r="B1198" s="3" t="s">
        <v>148</v>
      </c>
      <c r="C1198" s="226"/>
      <c r="D1198" s="268"/>
      <c r="E1198" s="104">
        <v>8939.7999999999993</v>
      </c>
      <c r="F1198" s="106">
        <v>164.86</v>
      </c>
      <c r="G1198" s="104">
        <v>16542.099999999999</v>
      </c>
      <c r="H1198" s="105">
        <v>45956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2">
        <f t="shared" si="56"/>
        <v>7437.44</v>
      </c>
    </row>
    <row r="1199" spans="1:14" ht="15.75" thickBot="1">
      <c r="A1199" s="11" t="str">
        <f t="shared" si="58"/>
        <v>N814044 60</v>
      </c>
      <c r="B1199" s="3" t="s">
        <v>148</v>
      </c>
      <c r="C1199" s="224">
        <v>60</v>
      </c>
      <c r="D1199" s="267">
        <v>7437.41</v>
      </c>
      <c r="E1199" s="104">
        <v>9088.52</v>
      </c>
      <c r="F1199" s="106" t="s">
        <v>30</v>
      </c>
      <c r="G1199" s="104">
        <v>16525.93</v>
      </c>
      <c r="H1199" s="105">
        <v>45977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2">
        <f t="shared" si="56"/>
        <v>7437.41</v>
      </c>
    </row>
    <row r="1200" spans="1:14" ht="15.75" thickBot="1">
      <c r="A1200" s="11" t="str">
        <f t="shared" si="58"/>
        <v>N814044 60</v>
      </c>
      <c r="B1200" s="3" t="s">
        <v>148</v>
      </c>
      <c r="C1200" s="226"/>
      <c r="D1200" s="268"/>
      <c r="E1200" s="104">
        <v>9088.52</v>
      </c>
      <c r="F1200" s="106">
        <v>166.36</v>
      </c>
      <c r="G1200" s="104">
        <v>16692.29</v>
      </c>
      <c r="H1200" s="105">
        <v>45987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2">
        <f t="shared" si="56"/>
        <v>7437.41</v>
      </c>
    </row>
    <row r="1201" spans="1:14" ht="15.75" thickBot="1">
      <c r="A1201" s="11" t="str">
        <f t="shared" si="58"/>
        <v>O643173 1</v>
      </c>
      <c r="B1201" s="3" t="s">
        <v>149</v>
      </c>
      <c r="C1201" s="224">
        <v>1</v>
      </c>
      <c r="D1201" s="267">
        <v>14626.14</v>
      </c>
      <c r="E1201" s="101">
        <v>8143.2</v>
      </c>
      <c r="F1201" s="102" t="s">
        <v>30</v>
      </c>
      <c r="G1201" s="101">
        <v>22769.34</v>
      </c>
      <c r="H1201" s="103">
        <v>44302</v>
      </c>
      <c r="I1201" s="41">
        <v>44302</v>
      </c>
      <c r="J1201" s="30">
        <f t="shared" si="57"/>
        <v>44287</v>
      </c>
      <c r="L1201" s="11">
        <f>IF(I1201&lt;&gt;"",IF(SUMIF(Planes!BA:BA,'Control de pagos'!A1201,Planes!BC:BC)=0,"",SUMIF(Planes!BA:BA,'Control de pagos'!A1201,Planes!BC:BC)),"")</f>
        <v>3011.6418867183202</v>
      </c>
      <c r="N1201" s="62">
        <f t="shared" si="56"/>
        <v>14626.14</v>
      </c>
    </row>
    <row r="1202" spans="1:14" ht="15.75" thickBot="1">
      <c r="A1202" s="11" t="str">
        <f t="shared" si="58"/>
        <v>O643173 1</v>
      </c>
      <c r="B1202" s="3" t="s">
        <v>149</v>
      </c>
      <c r="C1202" s="226"/>
      <c r="D1202" s="268"/>
      <c r="E1202" s="104">
        <v>8143.2</v>
      </c>
      <c r="F1202" s="106">
        <v>254.26</v>
      </c>
      <c r="G1202" s="104">
        <v>23023.599999999999</v>
      </c>
      <c r="H1202" s="105">
        <v>44312</v>
      </c>
      <c r="J1202" s="30" t="str">
        <f t="shared" si="57"/>
        <v>-</v>
      </c>
      <c r="L1202" s="11" t="str">
        <f>IF(I1202&lt;&gt;"",IF(SUMIF(Planes!BA:BA,'Control de pagos'!A1202,Planes!BC:BC)=0,"",SUMIF(Planes!BA:BA,'Control de pagos'!A1202,Planes!BC:BC)),"")</f>
        <v/>
      </c>
      <c r="N1202" s="62">
        <f t="shared" si="56"/>
        <v>14626.14</v>
      </c>
    </row>
    <row r="1203" spans="1:14" ht="15.75" thickBot="1">
      <c r="A1203" s="11" t="str">
        <f t="shared" si="58"/>
        <v>O643173 2</v>
      </c>
      <c r="B1203" s="3" t="s">
        <v>149</v>
      </c>
      <c r="C1203" s="224">
        <v>2</v>
      </c>
      <c r="D1203" s="267">
        <v>15050.3</v>
      </c>
      <c r="E1203" s="104">
        <v>3334.24</v>
      </c>
      <c r="F1203" s="106" t="s">
        <v>30</v>
      </c>
      <c r="G1203" s="104">
        <v>18384.54</v>
      </c>
      <c r="H1203" s="105">
        <v>44332</v>
      </c>
      <c r="I1203" s="41">
        <v>44333</v>
      </c>
      <c r="J1203" s="30">
        <f t="shared" si="57"/>
        <v>44317</v>
      </c>
      <c r="L1203" s="11">
        <f>IF(I1203&lt;&gt;"",IF(SUMIF(Planes!BA:BA,'Control de pagos'!A1203,Planes!BC:BC)=0,"",SUMIF(Planes!BA:BA,'Control de pagos'!A1203,Planes!BC:BC)),"")</f>
        <v>3098.9799008950231</v>
      </c>
      <c r="N1203" s="62">
        <f t="shared" si="56"/>
        <v>15050.3</v>
      </c>
    </row>
    <row r="1204" spans="1:14" ht="15.75" thickBot="1">
      <c r="A1204" s="11" t="str">
        <f t="shared" si="58"/>
        <v>O643173 2</v>
      </c>
      <c r="B1204" s="3" t="s">
        <v>149</v>
      </c>
      <c r="C1204" s="226"/>
      <c r="D1204" s="268"/>
      <c r="E1204" s="104">
        <v>3334.24</v>
      </c>
      <c r="F1204" s="106">
        <v>205.29</v>
      </c>
      <c r="G1204" s="104">
        <v>18589.830000000002</v>
      </c>
      <c r="H1204" s="105">
        <v>44342</v>
      </c>
      <c r="J1204" s="30" t="str">
        <f t="shared" si="57"/>
        <v>-</v>
      </c>
      <c r="L1204" s="11" t="str">
        <f>IF(I1204&lt;&gt;"",IF(SUMIF(Planes!BA:BA,'Control de pagos'!A1204,Planes!BC:BC)=0,"",SUMIF(Planes!BA:BA,'Control de pagos'!A1204,Planes!BC:BC)),"")</f>
        <v/>
      </c>
      <c r="N1204" s="62">
        <f t="shared" si="56"/>
        <v>15050.3</v>
      </c>
    </row>
    <row r="1205" spans="1:14" ht="15.75" thickBot="1">
      <c r="A1205" s="11" t="str">
        <f t="shared" si="58"/>
        <v>O643173 3</v>
      </c>
      <c r="B1205" s="3" t="s">
        <v>149</v>
      </c>
      <c r="C1205" s="224">
        <v>3</v>
      </c>
      <c r="D1205" s="267">
        <v>15486.76</v>
      </c>
      <c r="E1205" s="104">
        <v>2897.78</v>
      </c>
      <c r="F1205" s="106" t="s">
        <v>30</v>
      </c>
      <c r="G1205" s="104">
        <v>18384.54</v>
      </c>
      <c r="H1205" s="105">
        <v>44363</v>
      </c>
      <c r="I1205" s="41">
        <v>44363</v>
      </c>
      <c r="J1205" s="30">
        <f t="shared" si="57"/>
        <v>44348</v>
      </c>
      <c r="L1205" s="11">
        <f>IF(I1205&lt;&gt;"",IF(SUMIF(Planes!BA:BA,'Control de pagos'!A1205,Planes!BC:BC)=0,"",SUMIF(Planes!BA:BA,'Control de pagos'!A1205,Planes!BC:BC)),"")</f>
        <v>3188.8505857016148</v>
      </c>
      <c r="N1205" s="62">
        <f t="shared" si="56"/>
        <v>15486.76</v>
      </c>
    </row>
    <row r="1206" spans="1:14" ht="15.75" thickBot="1">
      <c r="A1206" s="11" t="str">
        <f t="shared" si="58"/>
        <v>O643173 3</v>
      </c>
      <c r="B1206" s="3" t="s">
        <v>149</v>
      </c>
      <c r="C1206" s="226"/>
      <c r="D1206" s="268"/>
      <c r="E1206" s="104">
        <v>2897.78</v>
      </c>
      <c r="F1206" s="106">
        <v>205.29</v>
      </c>
      <c r="G1206" s="104">
        <v>18589.830000000002</v>
      </c>
      <c r="H1206" s="105">
        <v>44373</v>
      </c>
      <c r="J1206" s="30" t="str">
        <f t="shared" si="57"/>
        <v>-</v>
      </c>
      <c r="L1206" s="11" t="str">
        <f>IF(I1206&lt;&gt;"",IF(SUMIF(Planes!BA:BA,'Control de pagos'!A1206,Planes!BC:BC)=0,"",SUMIF(Planes!BA:BA,'Control de pagos'!A1206,Planes!BC:BC)),"")</f>
        <v/>
      </c>
      <c r="N1206" s="62">
        <f t="shared" si="56"/>
        <v>15486.76</v>
      </c>
    </row>
    <row r="1207" spans="1:14" ht="15.75" thickBot="1">
      <c r="A1207" s="11" t="str">
        <f t="shared" si="58"/>
        <v>O643173 4</v>
      </c>
      <c r="B1207" s="3" t="s">
        <v>149</v>
      </c>
      <c r="C1207" s="224">
        <v>4</v>
      </c>
      <c r="D1207" s="267">
        <v>15935.87</v>
      </c>
      <c r="E1207" s="104">
        <v>2448.67</v>
      </c>
      <c r="F1207" s="106" t="s">
        <v>30</v>
      </c>
      <c r="G1207" s="104">
        <v>18384.54</v>
      </c>
      <c r="H1207" s="105">
        <v>44393</v>
      </c>
      <c r="I1207" s="41">
        <v>44393</v>
      </c>
      <c r="J1207" s="30">
        <f t="shared" si="57"/>
        <v>44378</v>
      </c>
      <c r="L1207" s="11">
        <f>IF(I1207&lt;&gt;"",IF(SUMIF(Planes!BA:BA,'Control de pagos'!A1207,Planes!BC:BC)=0,"",SUMIF(Planes!BA:BA,'Control de pagos'!A1207,Planes!BC:BC)),"")</f>
        <v>3281.3260090015465</v>
      </c>
      <c r="N1207" s="62">
        <f t="shared" si="56"/>
        <v>15935.87</v>
      </c>
    </row>
    <row r="1208" spans="1:14" ht="15.75" thickBot="1">
      <c r="A1208" s="11" t="str">
        <f t="shared" si="58"/>
        <v>O643173 4</v>
      </c>
      <c r="B1208" s="3" t="s">
        <v>149</v>
      </c>
      <c r="C1208" s="226"/>
      <c r="D1208" s="268"/>
      <c r="E1208" s="104">
        <v>2448.67</v>
      </c>
      <c r="F1208" s="106">
        <v>205.29</v>
      </c>
      <c r="G1208" s="104">
        <v>18589.830000000002</v>
      </c>
      <c r="H1208" s="105">
        <v>44403</v>
      </c>
      <c r="J1208" s="30" t="str">
        <f t="shared" si="57"/>
        <v>-</v>
      </c>
      <c r="L1208" s="11" t="str">
        <f>IF(I1208&lt;&gt;"",IF(SUMIF(Planes!BA:BA,'Control de pagos'!A1208,Planes!BC:BC)=0,"",SUMIF(Planes!BA:BA,'Control de pagos'!A1208,Planes!BC:BC)),"")</f>
        <v/>
      </c>
      <c r="N1208" s="62">
        <f t="shared" si="56"/>
        <v>15935.87</v>
      </c>
    </row>
    <row r="1209" spans="1:14" ht="15.75" thickBot="1">
      <c r="A1209" s="11" t="str">
        <f t="shared" si="58"/>
        <v>O643173 5</v>
      </c>
      <c r="B1209" s="3" t="s">
        <v>149</v>
      </c>
      <c r="C1209" s="224">
        <v>5</v>
      </c>
      <c r="D1209" s="267">
        <v>16398.009999999998</v>
      </c>
      <c r="E1209" s="104">
        <v>1986.53</v>
      </c>
      <c r="F1209" s="106" t="s">
        <v>30</v>
      </c>
      <c r="G1209" s="104">
        <v>18384.54</v>
      </c>
      <c r="H1209" s="105">
        <v>44424</v>
      </c>
      <c r="I1209" s="41">
        <v>44425</v>
      </c>
      <c r="J1209" s="30">
        <f t="shared" si="57"/>
        <v>44409</v>
      </c>
      <c r="L1209" s="11">
        <f>IF(I1209&lt;&gt;"",IF(SUMIF(Planes!BA:BA,'Control de pagos'!A1209,Planes!BC:BC)=0,"",SUMIF(Planes!BA:BA,'Control de pagos'!A1209,Planes!BC:BC)),"")</f>
        <v>3376.4844159037098</v>
      </c>
      <c r="N1209" s="62">
        <f t="shared" si="56"/>
        <v>16398.009999999998</v>
      </c>
    </row>
    <row r="1210" spans="1:14" ht="15.75" thickBot="1">
      <c r="A1210" s="11" t="str">
        <f t="shared" si="58"/>
        <v>O643173 5</v>
      </c>
      <c r="B1210" s="3" t="s">
        <v>149</v>
      </c>
      <c r="C1210" s="226"/>
      <c r="D1210" s="268"/>
      <c r="E1210" s="104">
        <v>1986.53</v>
      </c>
      <c r="F1210" s="106">
        <v>205.29</v>
      </c>
      <c r="G1210" s="104">
        <v>18589.830000000002</v>
      </c>
      <c r="H1210" s="105">
        <v>44434</v>
      </c>
      <c r="J1210" s="30" t="str">
        <f t="shared" si="57"/>
        <v>-</v>
      </c>
      <c r="L1210" s="11" t="str">
        <f>IF(I1210&lt;&gt;"",IF(SUMIF(Planes!BA:BA,'Control de pagos'!A1210,Planes!BC:BC)=0,"",SUMIF(Planes!BA:BA,'Control de pagos'!A1210,Planes!BC:BC)),"")</f>
        <v/>
      </c>
      <c r="N1210" s="62">
        <f t="shared" si="56"/>
        <v>16398.009999999998</v>
      </c>
    </row>
    <row r="1211" spans="1:14" ht="15.75" thickBot="1">
      <c r="A1211" s="11" t="str">
        <f t="shared" si="58"/>
        <v>O643173 6</v>
      </c>
      <c r="B1211" s="3" t="s">
        <v>149</v>
      </c>
      <c r="C1211" s="224">
        <v>6</v>
      </c>
      <c r="D1211" s="267">
        <v>16873.560000000001</v>
      </c>
      <c r="E1211" s="104">
        <v>1510.98</v>
      </c>
      <c r="F1211" s="106" t="s">
        <v>30</v>
      </c>
      <c r="G1211" s="104">
        <v>18384.54</v>
      </c>
      <c r="H1211" s="105">
        <v>44455</v>
      </c>
      <c r="I1211" s="41">
        <v>44455</v>
      </c>
      <c r="J1211" s="30">
        <f t="shared" si="57"/>
        <v>44440</v>
      </c>
      <c r="L1211" s="11">
        <f>IF(I1211&lt;&gt;"",IF(SUMIF(Planes!BA:BA,'Control de pagos'!A1211,Planes!BC:BC)=0,"",SUMIF(Planes!BA:BA,'Control de pagos'!A1211,Planes!BC:BC)),"")</f>
        <v>3474.4040515169954</v>
      </c>
      <c r="N1211" s="62">
        <f t="shared" si="56"/>
        <v>16873.560000000001</v>
      </c>
    </row>
    <row r="1212" spans="1:14" ht="15.75" thickBot="1">
      <c r="A1212" s="11" t="str">
        <f t="shared" si="58"/>
        <v>O643173 6</v>
      </c>
      <c r="B1212" s="3" t="s">
        <v>149</v>
      </c>
      <c r="C1212" s="226"/>
      <c r="D1212" s="268"/>
      <c r="E1212" s="104">
        <v>1510.98</v>
      </c>
      <c r="F1212" s="106">
        <v>205.29</v>
      </c>
      <c r="G1212" s="104">
        <v>18589.830000000002</v>
      </c>
      <c r="H1212" s="105">
        <v>44465</v>
      </c>
      <c r="J1212" s="30" t="str">
        <f t="shared" si="57"/>
        <v>-</v>
      </c>
      <c r="L1212" s="11" t="str">
        <f>IF(I1212&lt;&gt;"",IF(SUMIF(Planes!BA:BA,'Control de pagos'!A1212,Planes!BC:BC)=0,"",SUMIF(Planes!BA:BA,'Control de pagos'!A1212,Planes!BC:BC)),"")</f>
        <v/>
      </c>
      <c r="N1212" s="62">
        <f t="shared" si="56"/>
        <v>16873.560000000001</v>
      </c>
    </row>
    <row r="1213" spans="1:14" ht="15.75" thickBot="1">
      <c r="A1213" s="11" t="str">
        <f t="shared" si="58"/>
        <v>O643173 7</v>
      </c>
      <c r="B1213" s="3" t="s">
        <v>149</v>
      </c>
      <c r="C1213" s="224">
        <v>7</v>
      </c>
      <c r="D1213" s="267">
        <v>17362.89</v>
      </c>
      <c r="E1213" s="104">
        <v>1021.65</v>
      </c>
      <c r="F1213" s="106" t="s">
        <v>30</v>
      </c>
      <c r="G1213" s="104">
        <v>18384.54</v>
      </c>
      <c r="H1213" s="105">
        <v>44485</v>
      </c>
      <c r="I1213" s="41">
        <v>44487</v>
      </c>
      <c r="J1213" s="30">
        <f t="shared" si="57"/>
        <v>44470</v>
      </c>
      <c r="L1213" s="11">
        <f>IF(I1213&lt;&gt;"",IF(SUMIF(Planes!BA:BA,'Control de pagos'!A1213,Planes!BC:BC)=0,"",SUMIF(Planes!BA:BA,'Control de pagos'!A1213,Planes!BC:BC)),"")</f>
        <v>3575.1611018684803</v>
      </c>
      <c r="N1213" s="62">
        <f t="shared" si="56"/>
        <v>17362.89</v>
      </c>
    </row>
    <row r="1214" spans="1:14" ht="15.75" thickBot="1">
      <c r="A1214" s="11" t="str">
        <f t="shared" si="58"/>
        <v>O643173 7</v>
      </c>
      <c r="B1214" s="3" t="s">
        <v>149</v>
      </c>
      <c r="C1214" s="226"/>
      <c r="D1214" s="268"/>
      <c r="E1214" s="104">
        <v>1021.65</v>
      </c>
      <c r="F1214" s="106">
        <v>205.29</v>
      </c>
      <c r="G1214" s="104">
        <v>18589.830000000002</v>
      </c>
      <c r="H1214" s="105">
        <v>44495</v>
      </c>
      <c r="J1214" s="30" t="str">
        <f t="shared" si="57"/>
        <v>-</v>
      </c>
      <c r="L1214" s="11" t="str">
        <f>IF(I1214&lt;&gt;"",IF(SUMIF(Planes!BA:BA,'Control de pagos'!A1214,Planes!BC:BC)=0,"",SUMIF(Planes!BA:BA,'Control de pagos'!A1214,Planes!BC:BC)),"")</f>
        <v/>
      </c>
      <c r="N1214" s="62">
        <f t="shared" si="56"/>
        <v>17362.89</v>
      </c>
    </row>
    <row r="1215" spans="1:14" ht="15.75" thickBot="1">
      <c r="A1215" s="11" t="str">
        <f t="shared" si="58"/>
        <v>O643173 8</v>
      </c>
      <c r="B1215" s="3" t="s">
        <v>149</v>
      </c>
      <c r="C1215" s="224">
        <v>8</v>
      </c>
      <c r="D1215" s="267">
        <v>17866.419999999998</v>
      </c>
      <c r="E1215" s="106">
        <v>518.12</v>
      </c>
      <c r="F1215" s="106" t="s">
        <v>30</v>
      </c>
      <c r="G1215" s="104">
        <v>18384.54</v>
      </c>
      <c r="H1215" s="105">
        <v>44516</v>
      </c>
      <c r="I1215" s="41">
        <v>44516</v>
      </c>
      <c r="J1215" s="30">
        <f t="shared" si="57"/>
        <v>44501</v>
      </c>
      <c r="L1215" s="11">
        <f>IF(I1215&lt;&gt;"",IF(SUMIF(Planes!BA:BA,'Control de pagos'!A1215,Planes!BC:BC)=0,"",SUMIF(Planes!BA:BA,'Control de pagos'!A1215,Planes!BC:BC)),"")</f>
        <v>3678.8420483943087</v>
      </c>
      <c r="N1215" s="62">
        <f t="shared" si="56"/>
        <v>17866.419999999998</v>
      </c>
    </row>
    <row r="1216" spans="1:14" ht="15.75" thickBot="1">
      <c r="A1216" s="11" t="str">
        <f t="shared" si="58"/>
        <v>O643173 8</v>
      </c>
      <c r="B1216" s="3" t="s">
        <v>149</v>
      </c>
      <c r="C1216" s="226"/>
      <c r="D1216" s="268"/>
      <c r="E1216" s="106">
        <v>518.12</v>
      </c>
      <c r="F1216" s="106">
        <v>205.29</v>
      </c>
      <c r="G1216" s="104">
        <v>18589.830000000002</v>
      </c>
      <c r="H1216" s="105">
        <v>44526</v>
      </c>
      <c r="J1216" s="30" t="str">
        <f t="shared" si="57"/>
        <v>-</v>
      </c>
      <c r="L1216" s="11" t="str">
        <f>IF(I1216&lt;&gt;"",IF(SUMIF(Planes!BA:BA,'Control de pagos'!A1216,Planes!BC:BC)=0,"",SUMIF(Planes!BA:BA,'Control de pagos'!A1216,Planes!BC:BC)),"")</f>
        <v/>
      </c>
      <c r="N1216" s="62">
        <f t="shared" si="56"/>
        <v>17866.419999999998</v>
      </c>
    </row>
    <row r="1217" spans="1:14" ht="15.75" thickBot="1">
      <c r="A1217" s="11" t="str">
        <f t="shared" si="58"/>
        <v>O791734 1</v>
      </c>
      <c r="B1217" s="3" t="s">
        <v>151</v>
      </c>
      <c r="C1217" s="279">
        <v>1</v>
      </c>
      <c r="D1217" s="281">
        <v>69800.2</v>
      </c>
      <c r="E1217" s="145">
        <v>17936.169999999998</v>
      </c>
      <c r="F1217" s="146" t="s">
        <v>30</v>
      </c>
      <c r="G1217" s="145">
        <v>87736.37</v>
      </c>
      <c r="H1217" s="147">
        <v>44363</v>
      </c>
      <c r="I1217" s="41">
        <v>44363</v>
      </c>
      <c r="J1217" s="30">
        <f t="shared" si="57"/>
        <v>44348</v>
      </c>
      <c r="L1217" s="11">
        <f>IF(I1217&lt;&gt;"",IF(SUMIF(Planes!BA:BA,'Control de pagos'!A1217,Planes!BC:BC)=0,"",SUMIF(Planes!BA:BA,'Control de pagos'!A1217,Planes!BC:BC)),"")</f>
        <v>6154.2509934669897</v>
      </c>
      <c r="N1217" s="62">
        <f t="shared" si="56"/>
        <v>69800.2</v>
      </c>
    </row>
    <row r="1218" spans="1:14" ht="15.75" thickBot="1">
      <c r="A1218" s="11" t="str">
        <f t="shared" si="58"/>
        <v>O791734 1</v>
      </c>
      <c r="B1218" s="3" t="s">
        <v>151</v>
      </c>
      <c r="C1218" s="280"/>
      <c r="D1218" s="282"/>
      <c r="E1218" s="148">
        <v>17936.169999999998</v>
      </c>
      <c r="F1218" s="139">
        <v>979.72</v>
      </c>
      <c r="G1218" s="148">
        <v>88716.09</v>
      </c>
      <c r="H1218" s="149">
        <v>44373</v>
      </c>
      <c r="J1218" s="30" t="str">
        <f t="shared" si="57"/>
        <v>-</v>
      </c>
      <c r="L1218" s="11" t="str">
        <f>IF(I1218&lt;&gt;"",IF(SUMIF(Planes!BA:BA,'Control de pagos'!A1218,Planes!BC:BC)=0,"",SUMIF(Planes!BA:BA,'Control de pagos'!A1218,Planes!BC:BC)),"")</f>
        <v/>
      </c>
      <c r="N1218" s="62">
        <f t="shared" si="56"/>
        <v>69800.2</v>
      </c>
    </row>
    <row r="1219" spans="1:14" ht="15.75" thickBot="1">
      <c r="A1219" s="11" t="str">
        <f t="shared" si="58"/>
        <v>O791734 2</v>
      </c>
      <c r="B1219" s="3" t="s">
        <v>151</v>
      </c>
      <c r="C1219" s="279">
        <v>2</v>
      </c>
      <c r="D1219" s="281">
        <v>71824.399999999994</v>
      </c>
      <c r="E1219" s="148">
        <v>15911.97</v>
      </c>
      <c r="F1219" s="139" t="s">
        <v>30</v>
      </c>
      <c r="G1219" s="148">
        <v>87736.37</v>
      </c>
      <c r="H1219" s="149">
        <v>44393</v>
      </c>
      <c r="I1219" s="41">
        <v>44393</v>
      </c>
      <c r="J1219" s="30">
        <f t="shared" si="57"/>
        <v>44378</v>
      </c>
      <c r="L1219" s="11">
        <f>IF(I1219&lt;&gt;"",IF(SUMIF(Planes!BA:BA,'Control de pagos'!A1219,Planes!BC:BC)=0,"",SUMIF(Planes!BA:BA,'Control de pagos'!A1219,Planes!BC:BC)),"")</f>
        <v>6332.7237608942442</v>
      </c>
      <c r="N1219" s="62">
        <f t="shared" si="56"/>
        <v>71824.399999999994</v>
      </c>
    </row>
    <row r="1220" spans="1:14" ht="15.75" thickBot="1">
      <c r="A1220" s="11" t="str">
        <f t="shared" si="58"/>
        <v>O791734 2</v>
      </c>
      <c r="B1220" s="3" t="s">
        <v>151</v>
      </c>
      <c r="C1220" s="280"/>
      <c r="D1220" s="282"/>
      <c r="E1220" s="148">
        <v>15911.97</v>
      </c>
      <c r="F1220" s="139">
        <v>979.72</v>
      </c>
      <c r="G1220" s="148">
        <v>88716.09</v>
      </c>
      <c r="H1220" s="149">
        <v>44403</v>
      </c>
      <c r="J1220" s="30" t="str">
        <f t="shared" si="57"/>
        <v>-</v>
      </c>
      <c r="L1220" s="11" t="str">
        <f>IF(I1220&lt;&gt;"",IF(SUMIF(Planes!BA:BA,'Control de pagos'!A1220,Planes!BC:BC)=0,"",SUMIF(Planes!BA:BA,'Control de pagos'!A1220,Planes!BC:BC)),"")</f>
        <v/>
      </c>
      <c r="N1220" s="62">
        <f t="shared" ref="N1220:N1283" si="59">IF(D1220=0,D1219,D1220)</f>
        <v>71824.399999999994</v>
      </c>
    </row>
    <row r="1221" spans="1:14" ht="15.75" thickBot="1">
      <c r="A1221" s="11" t="str">
        <f t="shared" si="58"/>
        <v>O791734 3</v>
      </c>
      <c r="B1221" s="3" t="s">
        <v>151</v>
      </c>
      <c r="C1221" s="279">
        <v>3</v>
      </c>
      <c r="D1221" s="281">
        <v>73907.31</v>
      </c>
      <c r="E1221" s="148">
        <v>13829.06</v>
      </c>
      <c r="F1221" s="139" t="s">
        <v>30</v>
      </c>
      <c r="G1221" s="148">
        <v>87736.37</v>
      </c>
      <c r="H1221" s="149">
        <v>44424</v>
      </c>
      <c r="I1221" s="41">
        <v>44425</v>
      </c>
      <c r="J1221" s="30">
        <f t="shared" si="57"/>
        <v>44409</v>
      </c>
      <c r="L1221" s="11">
        <f>IF(I1221&lt;&gt;"",IF(SUMIF(Planes!BA:BA,'Control de pagos'!A1221,Planes!BC:BC)=0,"",SUMIF(Planes!BA:BA,'Control de pagos'!A1221,Planes!BC:BC)),"")</f>
        <v>6516.3729615670554</v>
      </c>
      <c r="N1221" s="62">
        <f t="shared" si="59"/>
        <v>73907.31</v>
      </c>
    </row>
    <row r="1222" spans="1:14" ht="15.75" thickBot="1">
      <c r="A1222" s="11" t="str">
        <f t="shared" si="58"/>
        <v>O791734 3</v>
      </c>
      <c r="B1222" s="3" t="s">
        <v>151</v>
      </c>
      <c r="C1222" s="280"/>
      <c r="D1222" s="282"/>
      <c r="E1222" s="148">
        <v>13829.06</v>
      </c>
      <c r="F1222" s="139">
        <v>979.72</v>
      </c>
      <c r="G1222" s="148">
        <v>88716.09</v>
      </c>
      <c r="H1222" s="149">
        <v>44434</v>
      </c>
      <c r="J1222" s="30" t="str">
        <f t="shared" si="57"/>
        <v>-</v>
      </c>
      <c r="L1222" s="11" t="str">
        <f>IF(I1222&lt;&gt;"",IF(SUMIF(Planes!BA:BA,'Control de pagos'!A1222,Planes!BC:BC)=0,"",SUMIF(Planes!BA:BA,'Control de pagos'!A1222,Planes!BC:BC)),"")</f>
        <v/>
      </c>
      <c r="N1222" s="62">
        <f t="shared" si="59"/>
        <v>73907.31</v>
      </c>
    </row>
    <row r="1223" spans="1:14" ht="15.75" thickBot="1">
      <c r="A1223" s="11" t="str">
        <f t="shared" si="58"/>
        <v>O791734 4</v>
      </c>
      <c r="B1223" s="3" t="s">
        <v>151</v>
      </c>
      <c r="C1223" s="279">
        <v>4</v>
      </c>
      <c r="D1223" s="281">
        <v>76050.63</v>
      </c>
      <c r="E1223" s="148">
        <v>11685.74</v>
      </c>
      <c r="F1223" s="139" t="s">
        <v>30</v>
      </c>
      <c r="G1223" s="148">
        <v>87736.37</v>
      </c>
      <c r="H1223" s="149">
        <v>44455</v>
      </c>
      <c r="I1223" s="41">
        <v>44455</v>
      </c>
      <c r="J1223" s="30">
        <f t="shared" si="57"/>
        <v>44440</v>
      </c>
      <c r="L1223" s="11">
        <f>IF(I1223&lt;&gt;"",IF(SUMIF(Planes!BA:BA,'Control de pagos'!A1223,Planes!BC:BC)=0,"",SUMIF(Planes!BA:BA,'Control de pagos'!A1223,Planes!BC:BC)),"")</f>
        <v>6504.8302437492503</v>
      </c>
      <c r="N1223" s="62">
        <f t="shared" si="59"/>
        <v>76050.63</v>
      </c>
    </row>
    <row r="1224" spans="1:14" ht="15.75" thickBot="1">
      <c r="A1224" s="11" t="str">
        <f t="shared" si="58"/>
        <v>O791734 4</v>
      </c>
      <c r="B1224" s="3" t="s">
        <v>151</v>
      </c>
      <c r="C1224" s="280"/>
      <c r="D1224" s="282"/>
      <c r="E1224" s="148">
        <v>11685.74</v>
      </c>
      <c r="F1224" s="139">
        <v>979.72</v>
      </c>
      <c r="G1224" s="148">
        <v>88716.09</v>
      </c>
      <c r="H1224" s="149">
        <v>44465</v>
      </c>
      <c r="J1224" s="30" t="str">
        <f t="shared" si="57"/>
        <v>-</v>
      </c>
      <c r="L1224" s="11" t="str">
        <f>IF(I1224&lt;&gt;"",IF(SUMIF(Planes!BA:BA,'Control de pagos'!A1224,Planes!BC:BC)=0,"",SUMIF(Planes!BA:BA,'Control de pagos'!A1224,Planes!BC:BC)),"")</f>
        <v/>
      </c>
      <c r="N1224" s="62">
        <f t="shared" si="59"/>
        <v>76050.63</v>
      </c>
    </row>
    <row r="1225" spans="1:14" ht="15.75" thickBot="1">
      <c r="A1225" s="11" t="str">
        <f t="shared" si="58"/>
        <v>O791734 5</v>
      </c>
      <c r="B1225" s="3" t="s">
        <v>151</v>
      </c>
      <c r="C1225" s="279">
        <v>5</v>
      </c>
      <c r="D1225" s="281">
        <v>78256.09</v>
      </c>
      <c r="E1225" s="148">
        <v>9480.2800000000007</v>
      </c>
      <c r="F1225" s="139" t="s">
        <v>30</v>
      </c>
      <c r="G1225" s="148">
        <v>87736.37</v>
      </c>
      <c r="H1225" s="149">
        <v>44485</v>
      </c>
      <c r="J1225" s="30" t="str">
        <f t="shared" si="57"/>
        <v>-</v>
      </c>
      <c r="L1225" s="11" t="str">
        <f>IF(I1225&lt;&gt;"",IF(SUMIF(Planes!BA:BA,'Control de pagos'!A1225,Planes!BC:BC)=0,"",SUMIF(Planes!BA:BA,'Control de pagos'!A1225,Planes!BC:BC)),"")</f>
        <v/>
      </c>
      <c r="N1225" s="62">
        <f t="shared" si="59"/>
        <v>78256.09</v>
      </c>
    </row>
    <row r="1226" spans="1:14" ht="15.75" thickBot="1">
      <c r="A1226" s="11" t="str">
        <f t="shared" si="58"/>
        <v>O791734 5</v>
      </c>
      <c r="B1226" s="3" t="s">
        <v>151</v>
      </c>
      <c r="C1226" s="280"/>
      <c r="D1226" s="282"/>
      <c r="E1226" s="148">
        <v>9480.2800000000007</v>
      </c>
      <c r="F1226" s="139">
        <v>979.72</v>
      </c>
      <c r="G1226" s="148">
        <v>88716.09</v>
      </c>
      <c r="H1226" s="149">
        <v>44495</v>
      </c>
      <c r="I1226" s="41">
        <v>44495</v>
      </c>
      <c r="J1226" s="30">
        <f t="shared" si="57"/>
        <v>44470</v>
      </c>
      <c r="L1226" s="11">
        <f>IF(I1226&lt;&gt;"",IF(SUMIF(Planes!BA:BA,'Control de pagos'!A1226,Planes!BC:BC)=0,"",SUMIF(Planes!BA:BA,'Control de pagos'!A1226,Planes!BC:BC)),"")</f>
        <v>6076.3254691734055</v>
      </c>
      <c r="N1226" s="62">
        <f t="shared" si="59"/>
        <v>78256.09</v>
      </c>
    </row>
    <row r="1227" spans="1:14" ht="15.75" thickBot="1">
      <c r="A1227" s="11" t="str">
        <f t="shared" si="58"/>
        <v>O791734 6</v>
      </c>
      <c r="B1227" s="3" t="s">
        <v>151</v>
      </c>
      <c r="C1227" s="279">
        <v>6</v>
      </c>
      <c r="D1227" s="281">
        <v>80525.52</v>
      </c>
      <c r="E1227" s="148">
        <v>7210.85</v>
      </c>
      <c r="F1227" s="139" t="s">
        <v>30</v>
      </c>
      <c r="G1227" s="148">
        <v>87736.37</v>
      </c>
      <c r="H1227" s="149">
        <v>44516</v>
      </c>
      <c r="I1227" s="41">
        <v>44516</v>
      </c>
      <c r="J1227" s="30">
        <f t="shared" si="57"/>
        <v>44501</v>
      </c>
      <c r="L1227" s="11">
        <f>IF(I1227&lt;&gt;"",IF(SUMIF(Planes!BA:BA,'Control de pagos'!A1227,Planes!BC:BC)=0,"",SUMIF(Planes!BA:BA,'Control de pagos'!A1227,Planes!BC:BC)),"")</f>
        <v>6252.5391710016747</v>
      </c>
      <c r="N1227" s="62">
        <f t="shared" si="59"/>
        <v>80525.52</v>
      </c>
    </row>
    <row r="1228" spans="1:14" ht="15.75" thickBot="1">
      <c r="A1228" s="11" t="str">
        <f t="shared" si="58"/>
        <v>O791734 6</v>
      </c>
      <c r="B1228" s="3" t="s">
        <v>151</v>
      </c>
      <c r="C1228" s="280"/>
      <c r="D1228" s="282"/>
      <c r="E1228" s="148">
        <v>7210.85</v>
      </c>
      <c r="F1228" s="139">
        <v>979.72</v>
      </c>
      <c r="G1228" s="148">
        <v>88716.09</v>
      </c>
      <c r="H1228" s="149">
        <v>44526</v>
      </c>
      <c r="J1228" s="30" t="str">
        <f t="shared" si="57"/>
        <v>-</v>
      </c>
      <c r="L1228" s="11" t="str">
        <f>IF(I1228&lt;&gt;"",IF(SUMIF(Planes!BA:BA,'Control de pagos'!A1228,Planes!BC:BC)=0,"",SUMIF(Planes!BA:BA,'Control de pagos'!A1228,Planes!BC:BC)),"")</f>
        <v/>
      </c>
      <c r="N1228" s="62">
        <f t="shared" si="59"/>
        <v>80525.52</v>
      </c>
    </row>
    <row r="1229" spans="1:14" ht="15.75" thickBot="1">
      <c r="A1229" s="11" t="str">
        <f t="shared" si="58"/>
        <v>O791734 7</v>
      </c>
      <c r="B1229" s="3" t="s">
        <v>151</v>
      </c>
      <c r="C1229" s="279">
        <v>7</v>
      </c>
      <c r="D1229" s="281">
        <v>82860.759999999995</v>
      </c>
      <c r="E1229" s="148">
        <v>4875.6099999999997</v>
      </c>
      <c r="F1229" s="139" t="s">
        <v>30</v>
      </c>
      <c r="G1229" s="148">
        <v>87736.37</v>
      </c>
      <c r="H1229" s="149">
        <v>44546</v>
      </c>
      <c r="I1229" s="41">
        <v>44546</v>
      </c>
      <c r="J1229" s="30">
        <f t="shared" si="57"/>
        <v>44531</v>
      </c>
      <c r="L1229" s="11">
        <f>IF(I1229&lt;&gt;"",IF(SUMIF(Planes!BA:BA,'Control de pagos'!A1229,Planes!BC:BC)=0,"",SUMIF(Planes!BA:BA,'Control de pagos'!A1229,Planes!BC:BC)),"")</f>
        <v>6433.8628007489897</v>
      </c>
      <c r="N1229" s="62">
        <f t="shared" si="59"/>
        <v>82860.759999999995</v>
      </c>
    </row>
    <row r="1230" spans="1:14" ht="15.75" thickBot="1">
      <c r="A1230" s="11" t="str">
        <f t="shared" si="58"/>
        <v>O791734 7</v>
      </c>
      <c r="B1230" s="3" t="s">
        <v>151</v>
      </c>
      <c r="C1230" s="280"/>
      <c r="D1230" s="282"/>
      <c r="E1230" s="148">
        <v>4875.6099999999997</v>
      </c>
      <c r="F1230" s="139">
        <v>979.72</v>
      </c>
      <c r="G1230" s="148">
        <v>88716.09</v>
      </c>
      <c r="H1230" s="149">
        <v>44556</v>
      </c>
      <c r="J1230" s="30" t="str">
        <f t="shared" si="57"/>
        <v>-</v>
      </c>
      <c r="L1230" s="11" t="str">
        <f>IF(I1230&lt;&gt;"",IF(SUMIF(Planes!BA:BA,'Control de pagos'!A1230,Planes!BC:BC)=0,"",SUMIF(Planes!BA:BA,'Control de pagos'!A1230,Planes!BC:BC)),"")</f>
        <v/>
      </c>
      <c r="N1230" s="62">
        <f t="shared" si="59"/>
        <v>82860.759999999995</v>
      </c>
    </row>
    <row r="1231" spans="1:14" ht="15.75" thickBot="1">
      <c r="A1231" s="11" t="str">
        <f t="shared" si="58"/>
        <v>O791734 8</v>
      </c>
      <c r="B1231" s="3" t="s">
        <v>151</v>
      </c>
      <c r="C1231" s="279">
        <v>8</v>
      </c>
      <c r="D1231" s="281">
        <v>85263.72</v>
      </c>
      <c r="E1231" s="148">
        <v>2472.65</v>
      </c>
      <c r="F1231" s="139" t="s">
        <v>30</v>
      </c>
      <c r="G1231" s="148">
        <v>87736.37</v>
      </c>
      <c r="H1231" s="149">
        <v>44577</v>
      </c>
      <c r="I1231" s="41">
        <v>44577</v>
      </c>
      <c r="J1231" s="30">
        <f t="shared" si="57"/>
        <v>44562</v>
      </c>
      <c r="L1231" s="11">
        <f>IF(I1231&lt;&gt;"",IF(SUMIF(Planes!BA:BA,'Control de pagos'!A1231,Planes!BC:BC)=0,"",SUMIF(Planes!BA:BA,'Control de pagos'!A1231,Planes!BC:BC)),"")</f>
        <v>6620.4446635714858</v>
      </c>
      <c r="N1231" s="62">
        <f t="shared" si="59"/>
        <v>85263.72</v>
      </c>
    </row>
    <row r="1232" spans="1:14" ht="15.75" thickBot="1">
      <c r="A1232" s="11" t="str">
        <f t="shared" si="58"/>
        <v>O791734 8</v>
      </c>
      <c r="B1232" s="3" t="s">
        <v>151</v>
      </c>
      <c r="C1232" s="280"/>
      <c r="D1232" s="282"/>
      <c r="E1232" s="148">
        <v>2472.65</v>
      </c>
      <c r="F1232" s="139">
        <v>979.72</v>
      </c>
      <c r="G1232" s="148">
        <v>88716.09</v>
      </c>
      <c r="H1232" s="149">
        <v>44587</v>
      </c>
      <c r="J1232" s="30" t="str">
        <f t="shared" si="57"/>
        <v>-</v>
      </c>
      <c r="L1232" s="11" t="str">
        <f>IF(I1232&lt;&gt;"",IF(SUMIF(Planes!BA:BA,'Control de pagos'!A1232,Planes!BC:BC)=0,"",SUMIF(Planes!BA:BA,'Control de pagos'!A1232,Planes!BC:BC)),"")</f>
        <v/>
      </c>
      <c r="N1232" s="62">
        <f t="shared" si="59"/>
        <v>85263.72</v>
      </c>
    </row>
    <row r="1233" spans="1:14" ht="15.75" thickBot="1">
      <c r="A1233" s="11" t="str">
        <f t="shared" si="58"/>
        <v>P447082 1</v>
      </c>
      <c r="B1233" s="3" t="s">
        <v>155</v>
      </c>
      <c r="C1233" s="279">
        <v>1</v>
      </c>
      <c r="D1233" s="281">
        <v>96684.66</v>
      </c>
      <c r="E1233" s="145">
        <v>24844.52</v>
      </c>
      <c r="F1233" s="146" t="s">
        <v>30</v>
      </c>
      <c r="G1233" s="145">
        <v>121529.18</v>
      </c>
      <c r="H1233" s="147">
        <v>44546</v>
      </c>
      <c r="I1233" s="41">
        <v>44546</v>
      </c>
      <c r="J1233" s="30">
        <f t="shared" ref="J1233:J1296" si="60">IF(I1233&lt;&gt;"",I1233-DAY(I1233)+1,IF(A1232=A1233,IF(I1232&lt;&gt;"","-",""),IF(A1233=A1234,IF(I1234&lt;&gt;"","-",""),"")))</f>
        <v>44531</v>
      </c>
      <c r="L1233" s="11">
        <f>IF(I1233&lt;&gt;"",IF(SUMIF(Planes!BA:BA,'Control de pagos'!A1233,Planes!BC:BC)=0,"",SUMIF(Planes!BA:BA,'Control de pagos'!A1233,Planes!BC:BC)),"")</f>
        <v>9983.2721214548328</v>
      </c>
      <c r="N1233" s="62">
        <f t="shared" si="59"/>
        <v>96684.66</v>
      </c>
    </row>
    <row r="1234" spans="1:14" ht="15.75" thickBot="1">
      <c r="A1234" s="11" t="str">
        <f t="shared" si="58"/>
        <v>P447082 1</v>
      </c>
      <c r="B1234" s="3" t="s">
        <v>155</v>
      </c>
      <c r="C1234" s="280"/>
      <c r="D1234" s="282"/>
      <c r="E1234" s="148">
        <v>24844.52</v>
      </c>
      <c r="F1234" s="148">
        <v>1357.08</v>
      </c>
      <c r="G1234" s="148">
        <v>122886.26</v>
      </c>
      <c r="H1234" s="149">
        <v>44556</v>
      </c>
      <c r="J1234" s="30" t="str">
        <f t="shared" si="60"/>
        <v>-</v>
      </c>
      <c r="L1234" s="11" t="str">
        <f>IF(I1234&lt;&gt;"",IF(SUMIF(Planes!BA:BA,'Control de pagos'!A1234,Planes!BC:BC)=0,"",SUMIF(Planes!BA:BA,'Control de pagos'!A1234,Planes!BC:BC)),"")</f>
        <v/>
      </c>
      <c r="N1234" s="62">
        <f t="shared" si="59"/>
        <v>96684.66</v>
      </c>
    </row>
    <row r="1235" spans="1:14" ht="15.75" thickBot="1">
      <c r="A1235" s="11" t="str">
        <f t="shared" si="58"/>
        <v>P447082 2</v>
      </c>
      <c r="B1235" s="3" t="s">
        <v>155</v>
      </c>
      <c r="C1235" s="279">
        <v>2</v>
      </c>
      <c r="D1235" s="281">
        <v>99488.52</v>
      </c>
      <c r="E1235" s="148">
        <v>22040.66</v>
      </c>
      <c r="F1235" s="139" t="s">
        <v>30</v>
      </c>
      <c r="G1235" s="148">
        <v>121529.18</v>
      </c>
      <c r="H1235" s="149">
        <v>44577</v>
      </c>
      <c r="I1235" s="41">
        <v>44577</v>
      </c>
      <c r="J1235" s="30">
        <f t="shared" si="60"/>
        <v>44562</v>
      </c>
      <c r="L1235" s="11">
        <f>IF(I1235&lt;&gt;"",IF(SUMIF(Planes!BA:BA,'Control de pagos'!A1235,Planes!BC:BC)=0,"",SUMIF(Planes!BA:BA,'Control de pagos'!A1235,Planes!BC:BC)),"")</f>
        <v>10272.787514801226</v>
      </c>
      <c r="N1235" s="62">
        <f t="shared" si="59"/>
        <v>99488.52</v>
      </c>
    </row>
    <row r="1236" spans="1:14" ht="15.75" thickBot="1">
      <c r="A1236" s="11" t="str">
        <f t="shared" si="58"/>
        <v>P447082 2</v>
      </c>
      <c r="B1236" s="3" t="s">
        <v>155</v>
      </c>
      <c r="C1236" s="280"/>
      <c r="D1236" s="282"/>
      <c r="E1236" s="148">
        <v>22040.66</v>
      </c>
      <c r="F1236" s="148">
        <v>1357.08</v>
      </c>
      <c r="G1236" s="148">
        <v>122886.26</v>
      </c>
      <c r="H1236" s="149">
        <v>44587</v>
      </c>
      <c r="J1236" s="30" t="str">
        <f t="shared" si="60"/>
        <v>-</v>
      </c>
      <c r="L1236" s="11" t="str">
        <f>IF(I1236&lt;&gt;"",IF(SUMIF(Planes!BA:BA,'Control de pagos'!A1236,Planes!BC:BC)=0,"",SUMIF(Planes!BA:BA,'Control de pagos'!A1236,Planes!BC:BC)),"")</f>
        <v/>
      </c>
      <c r="N1236" s="62">
        <f t="shared" si="59"/>
        <v>99488.52</v>
      </c>
    </row>
    <row r="1237" spans="1:14" ht="15.75" thickBot="1">
      <c r="A1237" s="11" t="str">
        <f t="shared" si="58"/>
        <v>P447082 3</v>
      </c>
      <c r="B1237" s="3" t="s">
        <v>155</v>
      </c>
      <c r="C1237" s="279">
        <v>3</v>
      </c>
      <c r="D1237" s="281">
        <v>102373.68</v>
      </c>
      <c r="E1237" s="148">
        <v>19155.5</v>
      </c>
      <c r="F1237" s="139" t="s">
        <v>30</v>
      </c>
      <c r="G1237" s="148">
        <v>121529.18</v>
      </c>
      <c r="H1237" s="149">
        <v>44608</v>
      </c>
      <c r="J1237" s="30" t="str">
        <f t="shared" si="60"/>
        <v>-</v>
      </c>
      <c r="L1237" s="11" t="str">
        <f>IF(I1237&lt;&gt;"",IF(SUMIF(Planes!BA:BA,'Control de pagos'!A1237,Planes!BC:BC)=0,"",SUMIF(Planes!BA:BA,'Control de pagos'!A1237,Planes!BC:BC)),"")</f>
        <v/>
      </c>
      <c r="N1237" s="62">
        <f t="shared" si="59"/>
        <v>102373.68</v>
      </c>
    </row>
    <row r="1238" spans="1:14" ht="15.75" thickBot="1">
      <c r="A1238" s="11" t="str">
        <f t="shared" si="58"/>
        <v>P447082 3</v>
      </c>
      <c r="B1238" s="3" t="s">
        <v>155</v>
      </c>
      <c r="C1238" s="280"/>
      <c r="D1238" s="282"/>
      <c r="E1238" s="148">
        <v>19155.5</v>
      </c>
      <c r="F1238" s="148">
        <v>1357.08</v>
      </c>
      <c r="G1238" s="148">
        <v>122886.26</v>
      </c>
      <c r="H1238" s="149">
        <v>44618</v>
      </c>
      <c r="I1238" s="41">
        <v>44618</v>
      </c>
      <c r="J1238" s="30">
        <f t="shared" si="60"/>
        <v>44593</v>
      </c>
      <c r="L1238" s="11">
        <f>IF(I1238&lt;&gt;"",IF(SUMIF(Planes!BA:BA,'Control de pagos'!A1238,Planes!BC:BC)=0,"",SUMIF(Planes!BA:BA,'Control de pagos'!A1238,Planes!BC:BC)),"")</f>
        <v>10570.697621677917</v>
      </c>
      <c r="N1238" s="62">
        <f t="shared" si="59"/>
        <v>102373.68</v>
      </c>
    </row>
    <row r="1239" spans="1:14" ht="15.75" thickBot="1">
      <c r="A1239" s="11" t="str">
        <f t="shared" si="58"/>
        <v>P447082 4</v>
      </c>
      <c r="B1239" s="3" t="s">
        <v>155</v>
      </c>
      <c r="C1239" s="279">
        <v>4</v>
      </c>
      <c r="D1239" s="281">
        <v>105342.52</v>
      </c>
      <c r="E1239" s="148">
        <v>16186.66</v>
      </c>
      <c r="F1239" s="139" t="s">
        <v>30</v>
      </c>
      <c r="G1239" s="148">
        <v>121529.18</v>
      </c>
      <c r="H1239" s="149">
        <v>44636</v>
      </c>
      <c r="I1239" s="41">
        <v>44636</v>
      </c>
      <c r="J1239" s="30">
        <f t="shared" si="60"/>
        <v>44621</v>
      </c>
      <c r="L1239" s="11">
        <f>IF(I1239&lt;&gt;"",IF(SUMIF(Planes!BA:BA,'Control de pagos'!A1239,Planes!BC:BC)=0,"",SUMIF(Planes!BA:BA,'Control de pagos'!A1239,Planes!BC:BC)),"")</f>
        <v>10877.248191386287</v>
      </c>
      <c r="N1239" s="62">
        <f t="shared" si="59"/>
        <v>105342.52</v>
      </c>
    </row>
    <row r="1240" spans="1:14" ht="15.75" thickBot="1">
      <c r="A1240" s="11" t="str">
        <f t="shared" si="58"/>
        <v>P447082 4</v>
      </c>
      <c r="B1240" s="3" t="s">
        <v>155</v>
      </c>
      <c r="C1240" s="280"/>
      <c r="D1240" s="282"/>
      <c r="E1240" s="148">
        <v>16186.66</v>
      </c>
      <c r="F1240" s="148">
        <v>1357.08</v>
      </c>
      <c r="G1240" s="148">
        <v>122886.26</v>
      </c>
      <c r="H1240" s="149">
        <v>44646</v>
      </c>
      <c r="J1240" s="30" t="str">
        <f t="shared" si="60"/>
        <v>-</v>
      </c>
      <c r="L1240" s="11" t="str">
        <f>IF(I1240&lt;&gt;"",IF(SUMIF(Planes!BA:BA,'Control de pagos'!A1240,Planes!BC:BC)=0,"",SUMIF(Planes!BA:BA,'Control de pagos'!A1240,Planes!BC:BC)),"")</f>
        <v/>
      </c>
      <c r="N1240" s="62">
        <f t="shared" si="59"/>
        <v>105342.52</v>
      </c>
    </row>
    <row r="1241" spans="1:14" ht="15.75" thickBot="1">
      <c r="A1241" s="11" t="str">
        <f t="shared" si="58"/>
        <v>P447082 5</v>
      </c>
      <c r="B1241" s="3" t="s">
        <v>155</v>
      </c>
      <c r="C1241" s="279">
        <v>5</v>
      </c>
      <c r="D1241" s="281">
        <v>108397.46</v>
      </c>
      <c r="E1241" s="148">
        <v>13131.72</v>
      </c>
      <c r="F1241" s="139" t="s">
        <v>30</v>
      </c>
      <c r="G1241" s="148">
        <v>121529.18</v>
      </c>
      <c r="H1241" s="149">
        <v>44667</v>
      </c>
      <c r="I1241" s="41">
        <v>44667</v>
      </c>
      <c r="J1241" s="30">
        <f t="shared" si="60"/>
        <v>44652</v>
      </c>
      <c r="L1241" s="11">
        <f>IF(I1241&lt;&gt;"",IF(SUMIF(Planes!BA:BA,'Control de pagos'!A1241,Planes!BC:BC)=0,"",SUMIF(Planes!BA:BA,'Control de pagos'!A1241,Planes!BC:BC)),"")</f>
        <v>11195.623684675493</v>
      </c>
      <c r="N1241" s="62">
        <f t="shared" si="59"/>
        <v>108397.46</v>
      </c>
    </row>
    <row r="1242" spans="1:14" ht="15.75" thickBot="1">
      <c r="A1242" s="11" t="str">
        <f t="shared" si="58"/>
        <v>P447082 5</v>
      </c>
      <c r="B1242" s="3" t="s">
        <v>155</v>
      </c>
      <c r="C1242" s="280"/>
      <c r="D1242" s="282"/>
      <c r="E1242" s="148">
        <v>13131.72</v>
      </c>
      <c r="F1242" s="148">
        <v>1357.08</v>
      </c>
      <c r="G1242" s="148">
        <v>122886.26</v>
      </c>
      <c r="H1242" s="149">
        <v>44677</v>
      </c>
      <c r="J1242" s="30" t="str">
        <f t="shared" si="60"/>
        <v>-</v>
      </c>
      <c r="L1242" s="11" t="str">
        <f>IF(I1242&lt;&gt;"",IF(SUMIF(Planes!BA:BA,'Control de pagos'!A1242,Planes!BC:BC)=0,"",SUMIF(Planes!BA:BA,'Control de pagos'!A1242,Planes!BC:BC)),"")</f>
        <v/>
      </c>
      <c r="N1242" s="62">
        <f t="shared" si="59"/>
        <v>108397.46</v>
      </c>
    </row>
    <row r="1243" spans="1:14" ht="15.75" thickBot="1">
      <c r="A1243" s="11" t="str">
        <f t="shared" si="58"/>
        <v>P447082 6</v>
      </c>
      <c r="B1243" s="3" t="s">
        <v>155</v>
      </c>
      <c r="C1243" s="279">
        <v>6</v>
      </c>
      <c r="D1243" s="281">
        <v>111540.98</v>
      </c>
      <c r="E1243" s="148">
        <v>9988.2000000000007</v>
      </c>
      <c r="F1243" s="139" t="s">
        <v>30</v>
      </c>
      <c r="G1243" s="148">
        <v>121529.18</v>
      </c>
      <c r="H1243" s="149">
        <v>44697</v>
      </c>
      <c r="I1243" s="41">
        <v>44697</v>
      </c>
      <c r="J1243" s="30">
        <f t="shared" si="60"/>
        <v>44682</v>
      </c>
      <c r="L1243" s="11">
        <f>IF(I1243&lt;&gt;"",IF(SUMIF(Planes!BA:BA,'Control de pagos'!A1243,Planes!BC:BC)=0,"",SUMIF(Planes!BA:BA,'Control de pagos'!A1243,Planes!BC:BC)),"")</f>
        <v>11521.624910717304</v>
      </c>
      <c r="N1243" s="62">
        <f t="shared" si="59"/>
        <v>111540.98</v>
      </c>
    </row>
    <row r="1244" spans="1:14" ht="15.75" thickBot="1">
      <c r="A1244" s="11" t="str">
        <f t="shared" si="58"/>
        <v>P447082 6</v>
      </c>
      <c r="B1244" s="3" t="s">
        <v>155</v>
      </c>
      <c r="C1244" s="280"/>
      <c r="D1244" s="282"/>
      <c r="E1244" s="148">
        <v>9988.2000000000007</v>
      </c>
      <c r="F1244" s="148">
        <v>1357.08</v>
      </c>
      <c r="G1244" s="148">
        <v>122886.26</v>
      </c>
      <c r="H1244" s="149">
        <v>44707</v>
      </c>
      <c r="J1244" s="30" t="str">
        <f t="shared" si="60"/>
        <v>-</v>
      </c>
      <c r="L1244" s="11" t="str">
        <f>IF(I1244&lt;&gt;"",IF(SUMIF(Planes!BA:BA,'Control de pagos'!A1244,Planes!BC:BC)=0,"",SUMIF(Planes!BA:BA,'Control de pagos'!A1244,Planes!BC:BC)),"")</f>
        <v/>
      </c>
      <c r="N1244" s="62">
        <f t="shared" si="59"/>
        <v>111540.98</v>
      </c>
    </row>
    <row r="1245" spans="1:14" ht="15.75" thickBot="1">
      <c r="A1245" s="11" t="str">
        <f t="shared" si="58"/>
        <v>P447082 7</v>
      </c>
      <c r="B1245" s="3" t="s">
        <v>155</v>
      </c>
      <c r="C1245" s="279">
        <v>7</v>
      </c>
      <c r="D1245" s="281">
        <v>114775.67</v>
      </c>
      <c r="E1245" s="148">
        <v>6753.51</v>
      </c>
      <c r="F1245" s="139" t="s">
        <v>30</v>
      </c>
      <c r="G1245" s="148">
        <v>121529.18</v>
      </c>
      <c r="H1245" s="149">
        <v>44728</v>
      </c>
      <c r="I1245" s="41">
        <v>44728</v>
      </c>
      <c r="J1245" s="30">
        <f t="shared" si="60"/>
        <v>44713</v>
      </c>
      <c r="L1245" s="11">
        <f>IF(I1245&lt;&gt;"",IF(SUMIF(Planes!BA:BA,'Control de pagos'!A1245,Planes!BC:BC)=0,"",SUMIF(Planes!BA:BA,'Control de pagos'!A1245,Planes!BC:BC)),"")</f>
        <v>11855.752196334197</v>
      </c>
      <c r="N1245" s="62">
        <f t="shared" si="59"/>
        <v>114775.67</v>
      </c>
    </row>
    <row r="1246" spans="1:14" ht="15.75" thickBot="1">
      <c r="A1246" s="11" t="str">
        <f t="shared" si="58"/>
        <v>P447082 7</v>
      </c>
      <c r="B1246" s="3" t="s">
        <v>155</v>
      </c>
      <c r="C1246" s="280"/>
      <c r="D1246" s="282"/>
      <c r="E1246" s="148">
        <v>6753.51</v>
      </c>
      <c r="F1246" s="148">
        <v>1357.08</v>
      </c>
      <c r="G1246" s="148">
        <v>122886.26</v>
      </c>
      <c r="H1246" s="149">
        <v>44738</v>
      </c>
      <c r="J1246" s="30" t="str">
        <f t="shared" si="60"/>
        <v>-</v>
      </c>
      <c r="L1246" s="11" t="str">
        <f>IF(I1246&lt;&gt;"",IF(SUMIF(Planes!BA:BA,'Control de pagos'!A1246,Planes!BC:BC)=0,"",SUMIF(Planes!BA:BA,'Control de pagos'!A1246,Planes!BC:BC)),"")</f>
        <v/>
      </c>
      <c r="N1246" s="62">
        <f t="shared" si="59"/>
        <v>114775.67</v>
      </c>
    </row>
    <row r="1247" spans="1:14" ht="15.75" thickBot="1">
      <c r="A1247" s="11" t="str">
        <f t="shared" si="58"/>
        <v>P447082 8</v>
      </c>
      <c r="B1247" s="3" t="s">
        <v>155</v>
      </c>
      <c r="C1247" s="279">
        <v>8</v>
      </c>
      <c r="D1247" s="281">
        <v>118104.16</v>
      </c>
      <c r="E1247" s="148">
        <v>3425.02</v>
      </c>
      <c r="F1247" s="139" t="s">
        <v>30</v>
      </c>
      <c r="G1247" s="148">
        <v>121529.18</v>
      </c>
      <c r="H1247" s="149">
        <v>44758</v>
      </c>
      <c r="I1247" s="41">
        <v>44758</v>
      </c>
      <c r="J1247" s="30">
        <f t="shared" si="60"/>
        <v>44743</v>
      </c>
      <c r="L1247" s="11">
        <f>IF(I1247&lt;&gt;"",IF(SUMIF(Planes!BA:BA,'Control de pagos'!A1247,Planes!BC:BC)=0,"",SUMIF(Planes!BA:BA,'Control de pagos'!A1247,Planes!BC:BC)),"")</f>
        <v>12199.568552431065</v>
      </c>
      <c r="N1247" s="62">
        <f t="shared" si="59"/>
        <v>118104.16</v>
      </c>
    </row>
    <row r="1248" spans="1:14" ht="15.75" thickBot="1">
      <c r="A1248" s="11" t="str">
        <f t="shared" si="58"/>
        <v>P447082 8</v>
      </c>
      <c r="B1248" s="3" t="s">
        <v>155</v>
      </c>
      <c r="C1248" s="280"/>
      <c r="D1248" s="282"/>
      <c r="E1248" s="148">
        <v>3425.02</v>
      </c>
      <c r="F1248" s="148">
        <v>1357.08</v>
      </c>
      <c r="G1248" s="148">
        <v>122886.26</v>
      </c>
      <c r="H1248" s="149">
        <v>44768</v>
      </c>
      <c r="J1248" s="30" t="str">
        <f t="shared" si="60"/>
        <v>-</v>
      </c>
      <c r="L1248" s="11" t="str">
        <f>IF(I1248&lt;&gt;"",IF(SUMIF(Planes!BA:BA,'Control de pagos'!A1248,Planes!BC:BC)=0,"",SUMIF(Planes!BA:BA,'Control de pagos'!A1248,Planes!BC:BC)),"")</f>
        <v/>
      </c>
      <c r="N1248" s="62">
        <f t="shared" si="59"/>
        <v>118104.16</v>
      </c>
    </row>
    <row r="1249" spans="1:14" ht="37.5" thickBot="1">
      <c r="A1249" s="11" t="str">
        <f t="shared" si="58"/>
        <v>P748757 Cuota N°</v>
      </c>
      <c r="B1249" s="3" t="s">
        <v>159</v>
      </c>
      <c r="C1249" s="150" t="s">
        <v>24</v>
      </c>
      <c r="D1249" s="150" t="s">
        <v>25</v>
      </c>
      <c r="E1249" s="150" t="s">
        <v>26</v>
      </c>
      <c r="F1249" s="150" t="s">
        <v>27</v>
      </c>
      <c r="G1249" s="150" t="s">
        <v>28</v>
      </c>
      <c r="H1249" s="150" t="s">
        <v>29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2" t="str">
        <f t="shared" si="59"/>
        <v>Capital($)</v>
      </c>
    </row>
    <row r="1250" spans="1:14" ht="15.75" thickBot="1">
      <c r="A1250" s="11" t="str">
        <f t="shared" si="58"/>
        <v>P748757 1</v>
      </c>
      <c r="B1250" s="3" t="s">
        <v>159</v>
      </c>
      <c r="C1250" s="151">
        <v>1</v>
      </c>
      <c r="D1250" s="152">
        <v>156844.88</v>
      </c>
      <c r="E1250" s="148">
        <v>41841.519999999997</v>
      </c>
      <c r="F1250" s="139" t="s">
        <v>30</v>
      </c>
      <c r="G1250" s="148">
        <v>198686.4</v>
      </c>
      <c r="H1250" s="149">
        <v>44636</v>
      </c>
      <c r="I1250" s="41">
        <v>44636</v>
      </c>
      <c r="J1250" s="30">
        <f t="shared" si="60"/>
        <v>44621</v>
      </c>
      <c r="L1250" s="11" t="str">
        <f>IF(I1250&lt;&gt;"",IF(SUMIF(Planes!BA:BA,'Control de pagos'!A1250,Planes!BC:BC)=0,"",SUMIF(Planes!BA:BA,'Control de pagos'!A1250,Planes!BC:BC)),"")</f>
        <v/>
      </c>
      <c r="N1250" s="62">
        <f t="shared" si="59"/>
        <v>156844.88</v>
      </c>
    </row>
    <row r="1251" spans="1:14" ht="15.75" thickBot="1">
      <c r="A1251" s="11" t="str">
        <f t="shared" si="58"/>
        <v>P748757 2</v>
      </c>
      <c r="B1251" s="3" t="s">
        <v>159</v>
      </c>
      <c r="C1251" s="279">
        <v>2</v>
      </c>
      <c r="D1251" s="281">
        <v>161550.22</v>
      </c>
      <c r="E1251" s="148">
        <v>37136.18</v>
      </c>
      <c r="F1251" s="139" t="s">
        <v>30</v>
      </c>
      <c r="G1251" s="148">
        <v>198686.4</v>
      </c>
      <c r="H1251" s="149">
        <v>44667</v>
      </c>
      <c r="I1251" s="41">
        <v>44667</v>
      </c>
      <c r="J1251" s="30">
        <f t="shared" si="60"/>
        <v>44652</v>
      </c>
      <c r="L1251" s="11" t="str">
        <f>IF(I1251&lt;&gt;"",IF(SUMIF(Planes!BA:BA,'Control de pagos'!A1251,Planes!BC:BC)=0,"",SUMIF(Planes!BA:BA,'Control de pagos'!A1251,Planes!BC:BC)),"")</f>
        <v/>
      </c>
      <c r="N1251" s="62">
        <f t="shared" si="59"/>
        <v>161550.22</v>
      </c>
    </row>
    <row r="1252" spans="1:14" ht="15.75" thickBot="1">
      <c r="A1252" s="11" t="str">
        <f t="shared" si="58"/>
        <v>P748757 2</v>
      </c>
      <c r="B1252" s="3" t="s">
        <v>159</v>
      </c>
      <c r="C1252" s="280"/>
      <c r="D1252" s="282"/>
      <c r="E1252" s="148">
        <v>37136.18</v>
      </c>
      <c r="F1252" s="148">
        <v>2218.66</v>
      </c>
      <c r="G1252" s="148">
        <v>200905.06</v>
      </c>
      <c r="H1252" s="149">
        <v>44677</v>
      </c>
      <c r="J1252" s="30" t="str">
        <f t="shared" si="60"/>
        <v>-</v>
      </c>
      <c r="L1252" s="11" t="str">
        <f>IF(I1252&lt;&gt;"",IF(SUMIF(Planes!BA:BA,'Control de pagos'!A1252,Planes!BC:BC)=0,"",SUMIF(Planes!BA:BA,'Control de pagos'!A1252,Planes!BC:BC)),"")</f>
        <v/>
      </c>
      <c r="N1252" s="62">
        <f t="shared" si="59"/>
        <v>161550.22</v>
      </c>
    </row>
    <row r="1253" spans="1:14" ht="15.75" thickBot="1">
      <c r="A1253" s="11" t="str">
        <f t="shared" si="58"/>
        <v>P748757 3</v>
      </c>
      <c r="B1253" s="3" t="s">
        <v>159</v>
      </c>
      <c r="C1253" s="279">
        <v>3</v>
      </c>
      <c r="D1253" s="281">
        <v>166396.73000000001</v>
      </c>
      <c r="E1253" s="148">
        <v>32289.67</v>
      </c>
      <c r="F1253" s="139" t="s">
        <v>30</v>
      </c>
      <c r="G1253" s="148">
        <v>198686.4</v>
      </c>
      <c r="H1253" s="149">
        <v>44697</v>
      </c>
      <c r="I1253" s="41">
        <v>44697</v>
      </c>
      <c r="J1253" s="30">
        <f t="shared" si="60"/>
        <v>44682</v>
      </c>
      <c r="L1253" s="11" t="str">
        <f>IF(I1253&lt;&gt;"",IF(SUMIF(Planes!BA:BA,'Control de pagos'!A1253,Planes!BC:BC)=0,"",SUMIF(Planes!BA:BA,'Control de pagos'!A1253,Planes!BC:BC)),"")</f>
        <v/>
      </c>
      <c r="N1253" s="62">
        <f t="shared" si="59"/>
        <v>166396.73000000001</v>
      </c>
    </row>
    <row r="1254" spans="1:14" ht="15.75" thickBot="1">
      <c r="A1254" s="11" t="str">
        <f t="shared" si="58"/>
        <v>P748757 3</v>
      </c>
      <c r="B1254" s="3" t="s">
        <v>159</v>
      </c>
      <c r="C1254" s="280"/>
      <c r="D1254" s="282"/>
      <c r="E1254" s="148">
        <v>32289.67</v>
      </c>
      <c r="F1254" s="148">
        <v>2218.66</v>
      </c>
      <c r="G1254" s="148">
        <v>200905.06</v>
      </c>
      <c r="H1254" s="149">
        <v>44707</v>
      </c>
      <c r="J1254" s="30" t="str">
        <f t="shared" si="60"/>
        <v>-</v>
      </c>
      <c r="L1254" s="11" t="str">
        <f>IF(I1254&lt;&gt;"",IF(SUMIF(Planes!BA:BA,'Control de pagos'!A1254,Planes!BC:BC)=0,"",SUMIF(Planes!BA:BA,'Control de pagos'!A1254,Planes!BC:BC)),"")</f>
        <v/>
      </c>
      <c r="N1254" s="62">
        <f t="shared" si="59"/>
        <v>166396.73000000001</v>
      </c>
    </row>
    <row r="1255" spans="1:14" ht="15.75" thickBot="1">
      <c r="A1255" s="11" t="str">
        <f t="shared" si="58"/>
        <v>P748757 4</v>
      </c>
      <c r="B1255" s="3" t="s">
        <v>159</v>
      </c>
      <c r="C1255" s="279">
        <v>4</v>
      </c>
      <c r="D1255" s="281">
        <v>171388.63</v>
      </c>
      <c r="E1255" s="148">
        <v>27297.77</v>
      </c>
      <c r="F1255" s="139" t="s">
        <v>30</v>
      </c>
      <c r="G1255" s="148">
        <v>198686.4</v>
      </c>
      <c r="H1255" s="149">
        <v>44728</v>
      </c>
      <c r="I1255" s="41">
        <v>44728</v>
      </c>
      <c r="J1255" s="30">
        <f t="shared" si="60"/>
        <v>44713</v>
      </c>
      <c r="L1255" s="11" t="str">
        <f>IF(I1255&lt;&gt;"",IF(SUMIF(Planes!BA:BA,'Control de pagos'!A1255,Planes!BC:BC)=0,"",SUMIF(Planes!BA:BA,'Control de pagos'!A1255,Planes!BC:BC)),"")</f>
        <v/>
      </c>
      <c r="N1255" s="62">
        <f t="shared" si="59"/>
        <v>171388.63</v>
      </c>
    </row>
    <row r="1256" spans="1:14" ht="15.75" thickBot="1">
      <c r="A1256" s="11" t="str">
        <f t="shared" si="58"/>
        <v>P748757 4</v>
      </c>
      <c r="B1256" s="3" t="s">
        <v>159</v>
      </c>
      <c r="C1256" s="280"/>
      <c r="D1256" s="282"/>
      <c r="E1256" s="148">
        <v>27297.77</v>
      </c>
      <c r="F1256" s="148">
        <v>2218.66</v>
      </c>
      <c r="G1256" s="148">
        <v>200905.06</v>
      </c>
      <c r="H1256" s="149">
        <v>44738</v>
      </c>
      <c r="J1256" s="30" t="str">
        <f t="shared" si="60"/>
        <v>-</v>
      </c>
      <c r="L1256" s="11" t="str">
        <f>IF(I1256&lt;&gt;"",IF(SUMIF(Planes!BA:BA,'Control de pagos'!A1256,Planes!BC:BC)=0,"",SUMIF(Planes!BA:BA,'Control de pagos'!A1256,Planes!BC:BC)),"")</f>
        <v/>
      </c>
      <c r="N1256" s="62">
        <f t="shared" si="59"/>
        <v>171388.63</v>
      </c>
    </row>
    <row r="1257" spans="1:14" ht="15.75" thickBot="1">
      <c r="A1257" s="11" t="str">
        <f t="shared" si="58"/>
        <v>P748757 5</v>
      </c>
      <c r="B1257" s="3" t="s">
        <v>159</v>
      </c>
      <c r="C1257" s="279">
        <v>5</v>
      </c>
      <c r="D1257" s="281">
        <v>176530.29</v>
      </c>
      <c r="E1257" s="148">
        <v>22156.11</v>
      </c>
      <c r="F1257" s="139" t="s">
        <v>30</v>
      </c>
      <c r="G1257" s="148">
        <v>198686.4</v>
      </c>
      <c r="H1257" s="149">
        <v>44758</v>
      </c>
      <c r="I1257" s="41">
        <v>44758</v>
      </c>
      <c r="J1257" s="30">
        <f t="shared" si="60"/>
        <v>44743</v>
      </c>
      <c r="L1257" s="11" t="str">
        <f>IF(I1257&lt;&gt;"",IF(SUMIF(Planes!BA:BA,'Control de pagos'!A1257,Planes!BC:BC)=0,"",SUMIF(Planes!BA:BA,'Control de pagos'!A1257,Planes!BC:BC)),"")</f>
        <v/>
      </c>
      <c r="N1257" s="62">
        <f t="shared" si="59"/>
        <v>176530.29</v>
      </c>
    </row>
    <row r="1258" spans="1:14" ht="15.75" thickBot="1">
      <c r="A1258" s="11" t="str">
        <f t="shared" ref="A1258:A1321" si="61">B1258&amp;" "&amp;IF(C1258="",C1257,C1258)</f>
        <v>P748757 5</v>
      </c>
      <c r="B1258" s="3" t="s">
        <v>159</v>
      </c>
      <c r="C1258" s="280"/>
      <c r="D1258" s="282"/>
      <c r="E1258" s="148">
        <v>22156.11</v>
      </c>
      <c r="F1258" s="148">
        <v>2218.66</v>
      </c>
      <c r="G1258" s="148">
        <v>200905.06</v>
      </c>
      <c r="H1258" s="149">
        <v>44768</v>
      </c>
      <c r="J1258" s="30" t="str">
        <f t="shared" si="60"/>
        <v>-</v>
      </c>
      <c r="L1258" s="11" t="str">
        <f>IF(I1258&lt;&gt;"",IF(SUMIF(Planes!BA:BA,'Control de pagos'!A1258,Planes!BC:BC)=0,"",SUMIF(Planes!BA:BA,'Control de pagos'!A1258,Planes!BC:BC)),"")</f>
        <v/>
      </c>
      <c r="N1258" s="62">
        <f t="shared" si="59"/>
        <v>176530.29</v>
      </c>
    </row>
    <row r="1259" spans="1:14" ht="15.75" thickBot="1">
      <c r="A1259" s="11" t="str">
        <f t="shared" si="61"/>
        <v>P748757 6</v>
      </c>
      <c r="B1259" s="3" t="s">
        <v>159</v>
      </c>
      <c r="C1259" s="279">
        <v>6</v>
      </c>
      <c r="D1259" s="281">
        <v>181826.2</v>
      </c>
      <c r="E1259" s="148">
        <v>16860.2</v>
      </c>
      <c r="F1259" s="139" t="s">
        <v>30</v>
      </c>
      <c r="G1259" s="148">
        <v>198686.4</v>
      </c>
      <c r="H1259" s="149">
        <v>44789</v>
      </c>
      <c r="I1259" s="41">
        <v>44789</v>
      </c>
      <c r="J1259" s="30">
        <f t="shared" si="60"/>
        <v>44774</v>
      </c>
      <c r="L1259" s="11" t="str">
        <f>IF(I1259&lt;&gt;"",IF(SUMIF(Planes!BA:BA,'Control de pagos'!A1259,Planes!BC:BC)=0,"",SUMIF(Planes!BA:BA,'Control de pagos'!A1259,Planes!BC:BC)),"")</f>
        <v/>
      </c>
      <c r="N1259" s="62">
        <f t="shared" si="59"/>
        <v>181826.2</v>
      </c>
    </row>
    <row r="1260" spans="1:14" ht="15.75" thickBot="1">
      <c r="A1260" s="11" t="str">
        <f t="shared" si="61"/>
        <v>P748757 6</v>
      </c>
      <c r="B1260" s="3" t="s">
        <v>159</v>
      </c>
      <c r="C1260" s="280"/>
      <c r="D1260" s="282"/>
      <c r="E1260" s="148">
        <v>16860.2</v>
      </c>
      <c r="F1260" s="148">
        <v>2218.66</v>
      </c>
      <c r="G1260" s="148">
        <v>200905.06</v>
      </c>
      <c r="H1260" s="149">
        <v>44799</v>
      </c>
      <c r="J1260" s="30" t="str">
        <f t="shared" si="60"/>
        <v>-</v>
      </c>
      <c r="L1260" s="11" t="str">
        <f>IF(I1260&lt;&gt;"",IF(SUMIF(Planes!BA:BA,'Control de pagos'!A1260,Planes!BC:BC)=0,"",SUMIF(Planes!BA:BA,'Control de pagos'!A1260,Planes!BC:BC)),"")</f>
        <v/>
      </c>
      <c r="N1260" s="62">
        <f t="shared" si="59"/>
        <v>181826.2</v>
      </c>
    </row>
    <row r="1261" spans="1:14" ht="15.75" thickBot="1">
      <c r="A1261" s="11" t="str">
        <f t="shared" si="61"/>
        <v>P748757 7</v>
      </c>
      <c r="B1261" s="3" t="s">
        <v>159</v>
      </c>
      <c r="C1261" s="279">
        <v>7</v>
      </c>
      <c r="D1261" s="281">
        <v>187280.99</v>
      </c>
      <c r="E1261" s="148">
        <v>11405.41</v>
      </c>
      <c r="F1261" s="139" t="s">
        <v>30</v>
      </c>
      <c r="G1261" s="148">
        <v>198686.4</v>
      </c>
      <c r="H1261" s="149">
        <v>44820</v>
      </c>
      <c r="J1261" s="30" t="str">
        <f t="shared" si="60"/>
        <v>-</v>
      </c>
      <c r="L1261" s="11" t="str">
        <f>IF(I1261&lt;&gt;"",IF(SUMIF(Planes!BA:BA,'Control de pagos'!A1261,Planes!BC:BC)=0,"",SUMIF(Planes!BA:BA,'Control de pagos'!A1261,Planes!BC:BC)),"")</f>
        <v/>
      </c>
      <c r="N1261" s="62">
        <f t="shared" si="59"/>
        <v>187280.99</v>
      </c>
    </row>
    <row r="1262" spans="1:14" ht="15.75" thickBot="1">
      <c r="A1262" s="11" t="str">
        <f t="shared" si="61"/>
        <v>P748757 7</v>
      </c>
      <c r="B1262" s="3" t="s">
        <v>159</v>
      </c>
      <c r="C1262" s="280"/>
      <c r="D1262" s="282"/>
      <c r="E1262" s="148">
        <v>11405.41</v>
      </c>
      <c r="F1262" s="148">
        <v>2218.66</v>
      </c>
      <c r="G1262" s="148">
        <v>200905.06</v>
      </c>
      <c r="H1262" s="149">
        <v>44830</v>
      </c>
      <c r="I1262" s="41">
        <v>44830</v>
      </c>
      <c r="J1262" s="30">
        <f t="shared" si="60"/>
        <v>44805</v>
      </c>
      <c r="L1262" s="11" t="str">
        <f>IF(I1262&lt;&gt;"",IF(SUMIF(Planes!BA:BA,'Control de pagos'!A1262,Planes!BC:BC)=0,"",SUMIF(Planes!BA:BA,'Control de pagos'!A1262,Planes!BC:BC)),"")</f>
        <v/>
      </c>
      <c r="N1262" s="62">
        <f t="shared" si="59"/>
        <v>187280.99</v>
      </c>
    </row>
    <row r="1263" spans="1:14" ht="15.75" thickBot="1">
      <c r="A1263" s="11" t="str">
        <f t="shared" si="61"/>
        <v>P748757 8</v>
      </c>
      <c r="B1263" s="3" t="s">
        <v>159</v>
      </c>
      <c r="C1263" s="279">
        <v>8</v>
      </c>
      <c r="D1263" s="281">
        <v>192899.42</v>
      </c>
      <c r="E1263" s="148">
        <v>5786.98</v>
      </c>
      <c r="F1263" s="139" t="s">
        <v>30</v>
      </c>
      <c r="G1263" s="148">
        <v>198686.4</v>
      </c>
      <c r="H1263" s="149">
        <v>44850</v>
      </c>
      <c r="J1263" s="30" t="str">
        <f t="shared" si="60"/>
        <v>-</v>
      </c>
      <c r="L1263" s="11" t="str">
        <f>IF(I1263&lt;&gt;"",IF(SUMIF(Planes!BA:BA,'Control de pagos'!A1263,Planes!BC:BC)=0,"",SUMIF(Planes!BA:BA,'Control de pagos'!A1263,Planes!BC:BC)),"")</f>
        <v/>
      </c>
      <c r="N1263" s="62">
        <f t="shared" si="59"/>
        <v>192899.42</v>
      </c>
    </row>
    <row r="1264" spans="1:14" ht="15.75" thickBot="1">
      <c r="A1264" s="11" t="str">
        <f t="shared" si="61"/>
        <v>P748757 8</v>
      </c>
      <c r="B1264" s="3" t="s">
        <v>159</v>
      </c>
      <c r="C1264" s="280"/>
      <c r="D1264" s="282"/>
      <c r="E1264" s="148">
        <v>5786.98</v>
      </c>
      <c r="F1264" s="148">
        <v>2218.66</v>
      </c>
      <c r="G1264" s="148">
        <v>200905.06</v>
      </c>
      <c r="H1264" s="149">
        <v>44860</v>
      </c>
      <c r="I1264" s="41">
        <v>44860</v>
      </c>
      <c r="J1264" s="30">
        <f t="shared" si="60"/>
        <v>44835</v>
      </c>
      <c r="L1264" s="11" t="str">
        <f>IF(I1264&lt;&gt;"",IF(SUMIF(Planes!BA:BA,'Control de pagos'!A1264,Planes!BC:BC)=0,"",SUMIF(Planes!BA:BA,'Control de pagos'!A1264,Planes!BC:BC)),"")</f>
        <v/>
      </c>
      <c r="N1264" s="62">
        <f t="shared" si="59"/>
        <v>192899.42</v>
      </c>
    </row>
    <row r="1265" spans="1:14" ht="15.75" thickBot="1">
      <c r="A1265" s="11" t="str">
        <f t="shared" si="61"/>
        <v xml:space="preserve"> </v>
      </c>
      <c r="C1265" s="224"/>
      <c r="D1265" s="267"/>
      <c r="E1265" s="104"/>
      <c r="F1265" s="106"/>
      <c r="G1265" s="104"/>
      <c r="H1265" s="105"/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2">
        <f t="shared" si="59"/>
        <v>0</v>
      </c>
    </row>
    <row r="1266" spans="1:14" ht="15.75" thickBot="1">
      <c r="A1266" s="11" t="str">
        <f t="shared" si="61"/>
        <v xml:space="preserve"> </v>
      </c>
      <c r="C1266" s="226"/>
      <c r="D1266" s="268"/>
      <c r="E1266" s="104"/>
      <c r="F1266" s="106"/>
      <c r="G1266" s="104"/>
      <c r="H1266" s="105"/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2">
        <f t="shared" si="59"/>
        <v>0</v>
      </c>
    </row>
    <row r="1267" spans="1:14" ht="37.5" thickBot="1">
      <c r="A1267" s="11" t="str">
        <f t="shared" si="61"/>
        <v>Q180093 Cuota N°</v>
      </c>
      <c r="B1267" s="3" t="s">
        <v>161</v>
      </c>
      <c r="C1267" s="26" t="s">
        <v>24</v>
      </c>
      <c r="D1267" s="26" t="s">
        <v>25</v>
      </c>
      <c r="E1267" s="26" t="s">
        <v>26</v>
      </c>
      <c r="F1267" s="26" t="s">
        <v>27</v>
      </c>
      <c r="G1267" s="26" t="s">
        <v>28</v>
      </c>
      <c r="H1267" s="26" t="s">
        <v>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2" t="str">
        <f t="shared" si="59"/>
        <v>Capital($)</v>
      </c>
    </row>
    <row r="1268" spans="1:14" ht="24.75" thickBot="1">
      <c r="A1268" s="11" t="str">
        <f t="shared" si="61"/>
        <v>Q180093 Pago a Cuenta</v>
      </c>
      <c r="B1268" s="3" t="s">
        <v>161</v>
      </c>
      <c r="C1268" s="175" t="s">
        <v>163</v>
      </c>
      <c r="D1268" s="104">
        <v>24978.55</v>
      </c>
      <c r="E1268" s="106" t="s">
        <v>30</v>
      </c>
      <c r="F1268" s="106" t="s">
        <v>30</v>
      </c>
      <c r="G1268" s="104">
        <v>24978.55</v>
      </c>
      <c r="H1268" s="105">
        <v>44677</v>
      </c>
      <c r="I1268" s="41">
        <v>44677</v>
      </c>
      <c r="J1268" s="30">
        <f t="shared" si="60"/>
        <v>44652</v>
      </c>
      <c r="L1268" s="11" t="str">
        <f>IF(I1268&lt;&gt;"",IF(SUMIF(Planes!BA:BA,'Control de pagos'!A1268,Planes!BC:BC)=0,"",SUMIF(Planes!BA:BA,'Control de pagos'!A1268,Planes!BC:BC)),"")</f>
        <v/>
      </c>
      <c r="N1268" s="62">
        <f t="shared" si="59"/>
        <v>24978.55</v>
      </c>
    </row>
    <row r="1269" spans="1:14" ht="15.75" thickBot="1">
      <c r="A1269" s="11" t="str">
        <f t="shared" si="61"/>
        <v>Q180093 1</v>
      </c>
      <c r="B1269" s="3" t="s">
        <v>161</v>
      </c>
      <c r="C1269" s="275">
        <v>1</v>
      </c>
      <c r="D1269" s="277">
        <v>20607.3</v>
      </c>
      <c r="E1269" s="183">
        <v>24728.77</v>
      </c>
      <c r="F1269" s="182" t="s">
        <v>30</v>
      </c>
      <c r="G1269" s="183">
        <v>45336.07</v>
      </c>
      <c r="H1269" s="184">
        <v>44697</v>
      </c>
      <c r="I1269" s="41">
        <v>44697</v>
      </c>
      <c r="J1269" s="30">
        <f t="shared" si="60"/>
        <v>44682</v>
      </c>
      <c r="L1269" s="11" t="str">
        <f>IF(I1269&lt;&gt;"",IF(SUMIF(Planes!BA:BA,'Control de pagos'!A1269,Planes!BC:BC)=0,"",SUMIF(Planes!BA:BA,'Control de pagos'!A1269,Planes!BC:BC)),"")</f>
        <v/>
      </c>
      <c r="N1269" s="62">
        <f t="shared" si="59"/>
        <v>20607.3</v>
      </c>
    </row>
    <row r="1270" spans="1:14" ht="15.75" thickBot="1">
      <c r="A1270" s="11" t="str">
        <f t="shared" si="61"/>
        <v>Q180093 1</v>
      </c>
      <c r="B1270" s="3" t="s">
        <v>161</v>
      </c>
      <c r="C1270" s="276"/>
      <c r="D1270" s="278"/>
      <c r="E1270" s="183">
        <v>24728.77</v>
      </c>
      <c r="F1270" s="182">
        <v>562.16999999999996</v>
      </c>
      <c r="G1270" s="183">
        <v>45898.239999999998</v>
      </c>
      <c r="H1270" s="184">
        <v>44707</v>
      </c>
      <c r="J1270" s="30" t="str">
        <f t="shared" si="60"/>
        <v>-</v>
      </c>
      <c r="L1270" s="11" t="str">
        <f>IF(I1270&lt;&gt;"",IF(SUMIF(Planes!BA:BA,'Control de pagos'!A1270,Planes!BC:BC)=0,"",SUMIF(Planes!BA:BA,'Control de pagos'!A1270,Planes!BC:BC)),"")</f>
        <v/>
      </c>
      <c r="N1270" s="62">
        <f t="shared" si="59"/>
        <v>20607.3</v>
      </c>
    </row>
    <row r="1271" spans="1:14" ht="15.75" thickBot="1">
      <c r="A1271" s="11" t="str">
        <f t="shared" si="61"/>
        <v>Q180093 2</v>
      </c>
      <c r="B1271" s="3" t="s">
        <v>161</v>
      </c>
      <c r="C1271" s="275">
        <v>2</v>
      </c>
      <c r="D1271" s="277">
        <v>20607.3</v>
      </c>
      <c r="E1271" s="183">
        <v>36784.04</v>
      </c>
      <c r="F1271" s="182" t="s">
        <v>30</v>
      </c>
      <c r="G1271" s="183">
        <v>57391.34</v>
      </c>
      <c r="H1271" s="184">
        <v>44728</v>
      </c>
      <c r="I1271" s="41">
        <v>44728</v>
      </c>
      <c r="J1271" s="30">
        <f t="shared" si="60"/>
        <v>44713</v>
      </c>
      <c r="L1271" s="11" t="str">
        <f>IF(I1271&lt;&gt;"",IF(SUMIF(Planes!BA:BA,'Control de pagos'!A1271,Planes!BC:BC)=0,"",SUMIF(Planes!BA:BA,'Control de pagos'!A1271,Planes!BC:BC)),"")</f>
        <v/>
      </c>
      <c r="N1271" s="62">
        <f t="shared" si="59"/>
        <v>20607.3</v>
      </c>
    </row>
    <row r="1272" spans="1:14" ht="15.75" thickBot="1">
      <c r="A1272" s="11" t="str">
        <f t="shared" si="61"/>
        <v>Q180093 2</v>
      </c>
      <c r="B1272" s="3" t="s">
        <v>161</v>
      </c>
      <c r="C1272" s="276"/>
      <c r="D1272" s="278"/>
      <c r="E1272" s="183">
        <v>36784.04</v>
      </c>
      <c r="F1272" s="182">
        <v>711.65</v>
      </c>
      <c r="G1272" s="183">
        <v>58102.99</v>
      </c>
      <c r="H1272" s="184">
        <v>44738</v>
      </c>
      <c r="J1272" s="30" t="str">
        <f t="shared" si="60"/>
        <v>-</v>
      </c>
      <c r="L1272" s="11" t="str">
        <f>IF(I1272&lt;&gt;"",IF(SUMIF(Planes!BA:BA,'Control de pagos'!A1272,Planes!BC:BC)=0,"",SUMIF(Planes!BA:BA,'Control de pagos'!A1272,Planes!BC:BC)),"")</f>
        <v/>
      </c>
      <c r="N1272" s="62">
        <f t="shared" si="59"/>
        <v>20607.3</v>
      </c>
    </row>
    <row r="1273" spans="1:14" ht="15.75" thickBot="1">
      <c r="A1273" s="11" t="str">
        <f t="shared" si="61"/>
        <v>Q180093 3</v>
      </c>
      <c r="B1273" s="3" t="s">
        <v>161</v>
      </c>
      <c r="C1273" s="275">
        <v>3</v>
      </c>
      <c r="D1273" s="277">
        <v>20607.3</v>
      </c>
      <c r="E1273" s="183">
        <v>36474.93</v>
      </c>
      <c r="F1273" s="182" t="s">
        <v>30</v>
      </c>
      <c r="G1273" s="183">
        <v>57082.23</v>
      </c>
      <c r="H1273" s="184">
        <v>44758</v>
      </c>
      <c r="I1273" s="41">
        <v>44758</v>
      </c>
      <c r="J1273" s="30">
        <f t="shared" si="60"/>
        <v>44743</v>
      </c>
      <c r="L1273" s="11" t="str">
        <f>IF(I1273&lt;&gt;"",IF(SUMIF(Planes!BA:BA,'Control de pagos'!A1273,Planes!BC:BC)=0,"",SUMIF(Planes!BA:BA,'Control de pagos'!A1273,Planes!BC:BC)),"")</f>
        <v/>
      </c>
      <c r="N1273" s="62">
        <f t="shared" si="59"/>
        <v>20607.3</v>
      </c>
    </row>
    <row r="1274" spans="1:14" ht="15.75" thickBot="1">
      <c r="A1274" s="11" t="str">
        <f t="shared" si="61"/>
        <v>Q180093 3</v>
      </c>
      <c r="B1274" s="3" t="s">
        <v>161</v>
      </c>
      <c r="C1274" s="276"/>
      <c r="D1274" s="278"/>
      <c r="E1274" s="183">
        <v>36474.93</v>
      </c>
      <c r="F1274" s="182">
        <v>707.82</v>
      </c>
      <c r="G1274" s="183">
        <v>57790.05</v>
      </c>
      <c r="H1274" s="184">
        <v>44768</v>
      </c>
      <c r="J1274" s="30" t="str">
        <f t="shared" si="60"/>
        <v>-</v>
      </c>
      <c r="L1274" s="11" t="str">
        <f>IF(I1274&lt;&gt;"",IF(SUMIF(Planes!BA:BA,'Control de pagos'!A1274,Planes!BC:BC)=0,"",SUMIF(Planes!BA:BA,'Control de pagos'!A1274,Planes!BC:BC)),"")</f>
        <v/>
      </c>
      <c r="N1274" s="62">
        <f t="shared" si="59"/>
        <v>20607.3</v>
      </c>
    </row>
    <row r="1275" spans="1:14" ht="15.75" thickBot="1">
      <c r="A1275" s="11" t="str">
        <f t="shared" si="61"/>
        <v>Q180093 4</v>
      </c>
      <c r="B1275" s="3" t="s">
        <v>161</v>
      </c>
      <c r="C1275" s="275">
        <v>4</v>
      </c>
      <c r="D1275" s="277">
        <v>20607.3</v>
      </c>
      <c r="E1275" s="183">
        <v>36165.82</v>
      </c>
      <c r="F1275" s="182" t="s">
        <v>30</v>
      </c>
      <c r="G1275" s="183">
        <v>56773.120000000003</v>
      </c>
      <c r="H1275" s="184">
        <v>44789</v>
      </c>
      <c r="I1275" s="41">
        <v>44789</v>
      </c>
      <c r="J1275" s="30">
        <f t="shared" si="60"/>
        <v>44774</v>
      </c>
      <c r="L1275" s="11" t="str">
        <f>IF(I1275&lt;&gt;"",IF(SUMIF(Planes!BA:BA,'Control de pagos'!A1275,Planes!BC:BC)=0,"",SUMIF(Planes!BA:BA,'Control de pagos'!A1275,Planes!BC:BC)),"")</f>
        <v/>
      </c>
      <c r="N1275" s="62">
        <f t="shared" si="59"/>
        <v>20607.3</v>
      </c>
    </row>
    <row r="1276" spans="1:14" ht="15.75" thickBot="1">
      <c r="A1276" s="11" t="str">
        <f t="shared" si="61"/>
        <v>Q180093 4</v>
      </c>
      <c r="B1276" s="3" t="s">
        <v>161</v>
      </c>
      <c r="C1276" s="276"/>
      <c r="D1276" s="278"/>
      <c r="E1276" s="183">
        <v>36165.82</v>
      </c>
      <c r="F1276" s="182">
        <v>703.99</v>
      </c>
      <c r="G1276" s="183">
        <v>57477.11</v>
      </c>
      <c r="H1276" s="184">
        <v>44799</v>
      </c>
      <c r="J1276" s="30" t="str">
        <f t="shared" si="60"/>
        <v>-</v>
      </c>
      <c r="L1276" s="11" t="str">
        <f>IF(I1276&lt;&gt;"",IF(SUMIF(Planes!BA:BA,'Control de pagos'!A1276,Planes!BC:BC)=0,"",SUMIF(Planes!BA:BA,'Control de pagos'!A1276,Planes!BC:BC)),"")</f>
        <v/>
      </c>
      <c r="N1276" s="62">
        <f t="shared" si="59"/>
        <v>20607.3</v>
      </c>
    </row>
    <row r="1277" spans="1:14" ht="15.75" thickBot="1">
      <c r="A1277" s="11" t="str">
        <f t="shared" si="61"/>
        <v>Q180093 5</v>
      </c>
      <c r="B1277" s="3" t="s">
        <v>161</v>
      </c>
      <c r="C1277" s="275">
        <v>5</v>
      </c>
      <c r="D1277" s="277">
        <v>20607.3</v>
      </c>
      <c r="E1277" s="183">
        <v>35856.71</v>
      </c>
      <c r="F1277" s="182" t="s">
        <v>30</v>
      </c>
      <c r="G1277" s="183">
        <v>56464.01</v>
      </c>
      <c r="H1277" s="184">
        <v>44820</v>
      </c>
      <c r="J1277" s="30" t="str">
        <f t="shared" si="60"/>
        <v>-</v>
      </c>
      <c r="L1277" s="11" t="str">
        <f>IF(I1277&lt;&gt;"",IF(SUMIF(Planes!BA:BA,'Control de pagos'!A1277,Planes!BC:BC)=0,"",SUMIF(Planes!BA:BA,'Control de pagos'!A1277,Planes!BC:BC)),"")</f>
        <v/>
      </c>
      <c r="N1277" s="62">
        <f t="shared" si="59"/>
        <v>20607.3</v>
      </c>
    </row>
    <row r="1278" spans="1:14" ht="15.75" thickBot="1">
      <c r="A1278" s="11" t="str">
        <f t="shared" si="61"/>
        <v>Q180093 5</v>
      </c>
      <c r="B1278" s="3" t="s">
        <v>161</v>
      </c>
      <c r="C1278" s="276"/>
      <c r="D1278" s="278"/>
      <c r="E1278" s="183">
        <v>35856.71</v>
      </c>
      <c r="F1278" s="182">
        <v>700.15</v>
      </c>
      <c r="G1278" s="183">
        <v>57164.160000000003</v>
      </c>
      <c r="H1278" s="184">
        <v>44830</v>
      </c>
      <c r="I1278" s="41">
        <v>44830</v>
      </c>
      <c r="J1278" s="30">
        <f t="shared" si="60"/>
        <v>44805</v>
      </c>
      <c r="L1278" s="11" t="str">
        <f>IF(I1278&lt;&gt;"",IF(SUMIF(Planes!BA:BA,'Control de pagos'!A1278,Planes!BC:BC)=0,"",SUMIF(Planes!BA:BA,'Control de pagos'!A1278,Planes!BC:BC)),"")</f>
        <v/>
      </c>
      <c r="N1278" s="62">
        <f t="shared" si="59"/>
        <v>20607.3</v>
      </c>
    </row>
    <row r="1279" spans="1:14" ht="15.75" thickBot="1">
      <c r="A1279" s="11" t="str">
        <f t="shared" si="61"/>
        <v>Q180093 6</v>
      </c>
      <c r="B1279" s="3" t="s">
        <v>161</v>
      </c>
      <c r="C1279" s="275">
        <v>6</v>
      </c>
      <c r="D1279" s="277">
        <v>20607.3</v>
      </c>
      <c r="E1279" s="183">
        <v>35547.599999999999</v>
      </c>
      <c r="F1279" s="182" t="s">
        <v>30</v>
      </c>
      <c r="G1279" s="183">
        <v>56154.9</v>
      </c>
      <c r="H1279" s="184">
        <v>44850</v>
      </c>
      <c r="J1279" s="30" t="str">
        <f t="shared" si="60"/>
        <v>-</v>
      </c>
      <c r="L1279" s="11" t="str">
        <f>IF(I1279&lt;&gt;"",IF(SUMIF(Planes!BA:BA,'Control de pagos'!A1279,Planes!BC:BC)=0,"",SUMIF(Planes!BA:BA,'Control de pagos'!A1279,Planes!BC:BC)),"")</f>
        <v/>
      </c>
      <c r="N1279" s="62">
        <f t="shared" si="59"/>
        <v>20607.3</v>
      </c>
    </row>
    <row r="1280" spans="1:14" ht="15.75" thickBot="1">
      <c r="A1280" s="11" t="str">
        <f t="shared" si="61"/>
        <v>Q180093 6</v>
      </c>
      <c r="B1280" s="3" t="s">
        <v>161</v>
      </c>
      <c r="C1280" s="276"/>
      <c r="D1280" s="278"/>
      <c r="E1280" s="183">
        <v>35547.599999999999</v>
      </c>
      <c r="F1280" s="182">
        <v>696.32</v>
      </c>
      <c r="G1280" s="183">
        <v>56851.22</v>
      </c>
      <c r="H1280" s="184">
        <v>44860</v>
      </c>
      <c r="I1280" s="41">
        <v>44860</v>
      </c>
      <c r="J1280" s="30">
        <f t="shared" si="60"/>
        <v>44835</v>
      </c>
      <c r="L1280" s="11" t="str">
        <f>IF(I1280&lt;&gt;"",IF(SUMIF(Planes!BA:BA,'Control de pagos'!A1280,Planes!BC:BC)=0,"",SUMIF(Planes!BA:BA,'Control de pagos'!A1280,Planes!BC:BC)),"")</f>
        <v/>
      </c>
      <c r="N1280" s="62">
        <f t="shared" si="59"/>
        <v>20607.3</v>
      </c>
    </row>
    <row r="1281" spans="1:14" ht="15.75" thickBot="1">
      <c r="A1281" s="11" t="str">
        <f t="shared" si="61"/>
        <v>Q180093 7</v>
      </c>
      <c r="B1281" s="3" t="s">
        <v>161</v>
      </c>
      <c r="C1281" s="275">
        <v>7</v>
      </c>
      <c r="D1281" s="277">
        <v>20607.3</v>
      </c>
      <c r="E1281" s="183">
        <v>35238.49</v>
      </c>
      <c r="F1281" s="182" t="s">
        <v>30</v>
      </c>
      <c r="G1281" s="183">
        <v>55845.79</v>
      </c>
      <c r="H1281" s="184">
        <v>44881</v>
      </c>
      <c r="I1281" s="41">
        <v>44881</v>
      </c>
      <c r="J1281" s="30">
        <f t="shared" si="60"/>
        <v>44866</v>
      </c>
      <c r="L1281" s="11" t="str">
        <f>IF(I1281&lt;&gt;"",IF(SUMIF(Planes!BA:BA,'Control de pagos'!A1281,Planes!BC:BC)=0,"",SUMIF(Planes!BA:BA,'Control de pagos'!A1281,Planes!BC:BC)),"")</f>
        <v/>
      </c>
      <c r="N1281" s="62">
        <f t="shared" si="59"/>
        <v>20607.3</v>
      </c>
    </row>
    <row r="1282" spans="1:14" ht="15.75" thickBot="1">
      <c r="A1282" s="11" t="str">
        <f t="shared" si="61"/>
        <v>Q180093 7</v>
      </c>
      <c r="B1282" s="3" t="s">
        <v>161</v>
      </c>
      <c r="C1282" s="276"/>
      <c r="D1282" s="278"/>
      <c r="E1282" s="183">
        <v>35238.49</v>
      </c>
      <c r="F1282" s="182">
        <v>692.49</v>
      </c>
      <c r="G1282" s="183">
        <v>56538.28</v>
      </c>
      <c r="H1282" s="184">
        <v>44891</v>
      </c>
      <c r="J1282" s="30" t="str">
        <f t="shared" si="60"/>
        <v>-</v>
      </c>
      <c r="L1282" s="11" t="str">
        <f>IF(I1282&lt;&gt;"",IF(SUMIF(Planes!BA:BA,'Control de pagos'!A1282,Planes!BC:BC)=0,"",SUMIF(Planes!BA:BA,'Control de pagos'!A1282,Planes!BC:BC)),"")</f>
        <v/>
      </c>
      <c r="N1282" s="62">
        <f t="shared" si="59"/>
        <v>20607.3</v>
      </c>
    </row>
    <row r="1283" spans="1:14" ht="15.75" thickBot="1">
      <c r="A1283" s="11" t="str">
        <f t="shared" si="61"/>
        <v>Q180093 8</v>
      </c>
      <c r="B1283" s="3" t="s">
        <v>161</v>
      </c>
      <c r="C1283" s="275">
        <v>8</v>
      </c>
      <c r="D1283" s="277">
        <v>20607.3</v>
      </c>
      <c r="E1283" s="183">
        <v>34929.379999999997</v>
      </c>
      <c r="F1283" s="182" t="s">
        <v>30</v>
      </c>
      <c r="G1283" s="183">
        <v>55536.68</v>
      </c>
      <c r="H1283" s="184">
        <v>44911</v>
      </c>
      <c r="J1283" s="30" t="str">
        <f t="shared" si="60"/>
        <v>-</v>
      </c>
      <c r="L1283" s="11" t="str">
        <f>IF(I1283&lt;&gt;"",IF(SUMIF(Planes!BA:BA,'Control de pagos'!A1283,Planes!BC:BC)=0,"",SUMIF(Planes!BA:BA,'Control de pagos'!A1283,Planes!BC:BC)),"")</f>
        <v/>
      </c>
      <c r="N1283" s="62">
        <f t="shared" si="59"/>
        <v>20607.3</v>
      </c>
    </row>
    <row r="1284" spans="1:14" ht="15.75" thickBot="1">
      <c r="A1284" s="11" t="str">
        <f t="shared" si="61"/>
        <v>Q180093 8</v>
      </c>
      <c r="B1284" s="3" t="s">
        <v>161</v>
      </c>
      <c r="C1284" s="276"/>
      <c r="D1284" s="278"/>
      <c r="E1284" s="183">
        <v>34929.379999999997</v>
      </c>
      <c r="F1284" s="182">
        <v>688.65</v>
      </c>
      <c r="G1284" s="183">
        <v>56225.33</v>
      </c>
      <c r="H1284" s="184">
        <v>44921</v>
      </c>
      <c r="I1284" s="41">
        <v>44921</v>
      </c>
      <c r="J1284" s="30">
        <f t="shared" si="60"/>
        <v>44896</v>
      </c>
      <c r="L1284" s="11" t="str">
        <f>IF(I1284&lt;&gt;"",IF(SUMIF(Planes!BA:BA,'Control de pagos'!A1284,Planes!BC:BC)=0,"",SUMIF(Planes!BA:BA,'Control de pagos'!A1284,Planes!BC:BC)),"")</f>
        <v/>
      </c>
      <c r="N1284" s="62">
        <f t="shared" ref="N1284:N1347" si="62">IF(D1284=0,D1283,D1284)</f>
        <v>20607.3</v>
      </c>
    </row>
    <row r="1285" spans="1:14" ht="15.75" thickBot="1">
      <c r="A1285" s="11" t="str">
        <f t="shared" si="61"/>
        <v>Q180093 9</v>
      </c>
      <c r="B1285" s="3" t="s">
        <v>161</v>
      </c>
      <c r="C1285" s="275">
        <v>9</v>
      </c>
      <c r="D1285" s="277">
        <v>20607.3</v>
      </c>
      <c r="E1285" s="183">
        <v>34620.269999999997</v>
      </c>
      <c r="F1285" s="182" t="s">
        <v>30</v>
      </c>
      <c r="G1285" s="183">
        <v>55227.57</v>
      </c>
      <c r="H1285" s="184">
        <v>44942</v>
      </c>
      <c r="I1285" s="41">
        <v>44942</v>
      </c>
      <c r="J1285" s="30">
        <f t="shared" si="60"/>
        <v>44927</v>
      </c>
      <c r="L1285" s="11" t="str">
        <f>IF(I1285&lt;&gt;"",IF(SUMIF(Planes!BA:BA,'Control de pagos'!A1285,Planes!BC:BC)=0,"",SUMIF(Planes!BA:BA,'Control de pagos'!A1285,Planes!BC:BC)),"")</f>
        <v/>
      </c>
      <c r="N1285" s="62">
        <f t="shared" si="62"/>
        <v>20607.3</v>
      </c>
    </row>
    <row r="1286" spans="1:14" ht="15.75" thickBot="1">
      <c r="A1286" s="11" t="str">
        <f t="shared" si="61"/>
        <v>Q180093 9</v>
      </c>
      <c r="B1286" s="3" t="s">
        <v>161</v>
      </c>
      <c r="C1286" s="276"/>
      <c r="D1286" s="278"/>
      <c r="E1286" s="183">
        <v>34620.269999999997</v>
      </c>
      <c r="F1286" s="182">
        <v>684.82</v>
      </c>
      <c r="G1286" s="183">
        <v>55912.39</v>
      </c>
      <c r="H1286" s="184">
        <v>44952</v>
      </c>
      <c r="J1286" s="30" t="str">
        <f t="shared" si="60"/>
        <v>-</v>
      </c>
      <c r="L1286" s="11" t="str">
        <f>IF(I1286&lt;&gt;"",IF(SUMIF(Planes!BA:BA,'Control de pagos'!A1286,Planes!BC:BC)=0,"",SUMIF(Planes!BA:BA,'Control de pagos'!A1286,Planes!BC:BC)),"")</f>
        <v/>
      </c>
      <c r="N1286" s="62">
        <f t="shared" si="62"/>
        <v>20607.3</v>
      </c>
    </row>
    <row r="1287" spans="1:14" ht="15.75" thickBot="1">
      <c r="A1287" s="11" t="str">
        <f t="shared" si="61"/>
        <v>Q180093 10</v>
      </c>
      <c r="B1287" s="3" t="s">
        <v>161</v>
      </c>
      <c r="C1287" s="224">
        <v>10</v>
      </c>
      <c r="D1287" s="267">
        <v>20607.3</v>
      </c>
      <c r="E1287" s="104">
        <v>34311.160000000003</v>
      </c>
      <c r="F1287" s="106" t="s">
        <v>30</v>
      </c>
      <c r="G1287" s="104">
        <v>54918.46</v>
      </c>
      <c r="H1287" s="105">
        <v>44973</v>
      </c>
      <c r="I1287" s="41">
        <v>44973</v>
      </c>
      <c r="J1287" s="30">
        <f t="shared" si="60"/>
        <v>44958</v>
      </c>
      <c r="L1287" s="11" t="str">
        <f>IF(I1287&lt;&gt;"",IF(SUMIF(Planes!BA:BA,'Control de pagos'!A1287,Planes!BC:BC)=0,"",SUMIF(Planes!BA:BA,'Control de pagos'!A1287,Planes!BC:BC)),"")</f>
        <v/>
      </c>
      <c r="N1287" s="62">
        <f t="shared" si="62"/>
        <v>20607.3</v>
      </c>
    </row>
    <row r="1288" spans="1:14" ht="15.75" thickBot="1">
      <c r="A1288" s="11" t="str">
        <f t="shared" si="61"/>
        <v>Q180093 10</v>
      </c>
      <c r="B1288" s="3" t="s">
        <v>161</v>
      </c>
      <c r="C1288" s="226"/>
      <c r="D1288" s="268"/>
      <c r="E1288" s="104">
        <v>34311.160000000003</v>
      </c>
      <c r="F1288" s="106">
        <v>680.99</v>
      </c>
      <c r="G1288" s="104">
        <v>55599.45</v>
      </c>
      <c r="H1288" s="105">
        <v>44983</v>
      </c>
      <c r="J1288" s="30" t="str">
        <f t="shared" si="60"/>
        <v>-</v>
      </c>
      <c r="L1288" s="11" t="str">
        <f>IF(I1288&lt;&gt;"",IF(SUMIF(Planes!BA:BA,'Control de pagos'!A1288,Planes!BC:BC)=0,"",SUMIF(Planes!BA:BA,'Control de pagos'!A1288,Planes!BC:BC)),"")</f>
        <v/>
      </c>
      <c r="N1288" s="62">
        <f t="shared" si="62"/>
        <v>20607.3</v>
      </c>
    </row>
    <row r="1289" spans="1:14" ht="15.75" thickBot="1">
      <c r="A1289" s="11" t="str">
        <f t="shared" si="61"/>
        <v>Q180093 11</v>
      </c>
      <c r="B1289" s="3" t="s">
        <v>161</v>
      </c>
      <c r="C1289" s="224">
        <v>11</v>
      </c>
      <c r="D1289" s="267">
        <v>20607.3</v>
      </c>
      <c r="E1289" s="104">
        <v>34002.050000000003</v>
      </c>
      <c r="F1289" s="106" t="s">
        <v>30</v>
      </c>
      <c r="G1289" s="104">
        <v>54609.35</v>
      </c>
      <c r="H1289" s="105">
        <v>45001</v>
      </c>
      <c r="J1289" s="30" t="str">
        <f t="shared" si="60"/>
        <v>-</v>
      </c>
      <c r="L1289" s="11" t="str">
        <f>IF(I1289&lt;&gt;"",IF(SUMIF(Planes!BA:BA,'Control de pagos'!A1289,Planes!BC:BC)=0,"",SUMIF(Planes!BA:BA,'Control de pagos'!A1289,Planes!BC:BC)),"")</f>
        <v/>
      </c>
      <c r="N1289" s="62">
        <f t="shared" si="62"/>
        <v>20607.3</v>
      </c>
    </row>
    <row r="1290" spans="1:14" ht="15.75" thickBot="1">
      <c r="A1290" s="11" t="str">
        <f t="shared" si="61"/>
        <v>Q180093 11</v>
      </c>
      <c r="B1290" s="3" t="s">
        <v>161</v>
      </c>
      <c r="C1290" s="226"/>
      <c r="D1290" s="268"/>
      <c r="E1290" s="104">
        <v>34002.050000000003</v>
      </c>
      <c r="F1290" s="106">
        <v>677.16</v>
      </c>
      <c r="G1290" s="104">
        <v>55286.51</v>
      </c>
      <c r="H1290" s="105">
        <v>45011</v>
      </c>
      <c r="I1290" s="41">
        <v>45044</v>
      </c>
      <c r="J1290" s="30">
        <f t="shared" si="60"/>
        <v>45017</v>
      </c>
      <c r="L1290" s="11" t="str">
        <f>IF(I1290&lt;&gt;"",IF(SUMIF(Planes!BA:BA,'Control de pagos'!A1290,Planes!BC:BC)=0,"",SUMIF(Planes!BA:BA,'Control de pagos'!A1290,Planes!BC:BC)),"")</f>
        <v/>
      </c>
      <c r="N1290" s="62">
        <f t="shared" si="62"/>
        <v>20607.3</v>
      </c>
    </row>
    <row r="1291" spans="1:14" ht="15.75" thickBot="1">
      <c r="A1291" s="11" t="str">
        <f t="shared" si="61"/>
        <v>Q180093 12</v>
      </c>
      <c r="B1291" s="3" t="s">
        <v>161</v>
      </c>
      <c r="C1291" s="224">
        <v>12</v>
      </c>
      <c r="D1291" s="267">
        <v>20607.3</v>
      </c>
      <c r="E1291" s="104">
        <v>33692.94</v>
      </c>
      <c r="F1291" s="106" t="s">
        <v>30</v>
      </c>
      <c r="G1291" s="104">
        <v>54300.24</v>
      </c>
      <c r="H1291" s="105">
        <v>45032</v>
      </c>
      <c r="I1291" s="41">
        <v>45032</v>
      </c>
      <c r="J1291" s="30">
        <f t="shared" si="60"/>
        <v>45017</v>
      </c>
      <c r="L1291" s="11" t="str">
        <f>IF(I1291&lt;&gt;"",IF(SUMIF(Planes!BA:BA,'Control de pagos'!A1291,Planes!BC:BC)=0,"",SUMIF(Planes!BA:BA,'Control de pagos'!A1291,Planes!BC:BC)),"")</f>
        <v/>
      </c>
      <c r="N1291" s="62">
        <f t="shared" si="62"/>
        <v>20607.3</v>
      </c>
    </row>
    <row r="1292" spans="1:14" ht="15.75" thickBot="1">
      <c r="A1292" s="11" t="str">
        <f t="shared" si="61"/>
        <v>Q180093 12</v>
      </c>
      <c r="B1292" s="3" t="s">
        <v>161</v>
      </c>
      <c r="C1292" s="226"/>
      <c r="D1292" s="268"/>
      <c r="E1292" s="104">
        <v>33692.94</v>
      </c>
      <c r="F1292" s="106">
        <v>673.32</v>
      </c>
      <c r="G1292" s="104">
        <v>54973.56</v>
      </c>
      <c r="H1292" s="105">
        <v>45042</v>
      </c>
      <c r="J1292" s="30" t="str">
        <f t="shared" si="60"/>
        <v>-</v>
      </c>
      <c r="L1292" s="11" t="str">
        <f>IF(I1292&lt;&gt;"",IF(SUMIF(Planes!BA:BA,'Control de pagos'!A1292,Planes!BC:BC)=0,"",SUMIF(Planes!BA:BA,'Control de pagos'!A1292,Planes!BC:BC)),"")</f>
        <v/>
      </c>
      <c r="N1292" s="62">
        <f t="shared" si="62"/>
        <v>20607.3</v>
      </c>
    </row>
    <row r="1293" spans="1:14" ht="15.75" thickBot="1">
      <c r="A1293" s="11" t="str">
        <f t="shared" si="61"/>
        <v>Q180093 13</v>
      </c>
      <c r="B1293" s="3" t="s">
        <v>161</v>
      </c>
      <c r="C1293" s="224">
        <v>13</v>
      </c>
      <c r="D1293" s="267">
        <v>20607.3</v>
      </c>
      <c r="E1293" s="104">
        <v>33383.83</v>
      </c>
      <c r="F1293" s="106" t="s">
        <v>30</v>
      </c>
      <c r="G1293" s="104">
        <v>53991.13</v>
      </c>
      <c r="H1293" s="105">
        <v>45062</v>
      </c>
      <c r="I1293" s="41">
        <v>45062</v>
      </c>
      <c r="J1293" s="30">
        <f t="shared" si="60"/>
        <v>45047</v>
      </c>
      <c r="L1293" s="11" t="str">
        <f>IF(I1293&lt;&gt;"",IF(SUMIF(Planes!BA:BA,'Control de pagos'!A1293,Planes!BC:BC)=0,"",SUMIF(Planes!BA:BA,'Control de pagos'!A1293,Planes!BC:BC)),"")</f>
        <v/>
      </c>
      <c r="N1293" s="62">
        <f t="shared" si="62"/>
        <v>20607.3</v>
      </c>
    </row>
    <row r="1294" spans="1:14" ht="15.75" thickBot="1">
      <c r="A1294" s="11" t="str">
        <f t="shared" si="61"/>
        <v>Q180093 13</v>
      </c>
      <c r="B1294" s="3" t="s">
        <v>161</v>
      </c>
      <c r="C1294" s="226"/>
      <c r="D1294" s="268"/>
      <c r="E1294" s="104">
        <v>33383.83</v>
      </c>
      <c r="F1294" s="106">
        <v>669.49</v>
      </c>
      <c r="G1294" s="104">
        <v>54660.62</v>
      </c>
      <c r="H1294" s="105">
        <v>45072</v>
      </c>
      <c r="J1294" s="30" t="str">
        <f t="shared" si="60"/>
        <v>-</v>
      </c>
      <c r="L1294" s="11" t="str">
        <f>IF(I1294&lt;&gt;"",IF(SUMIF(Planes!BA:BA,'Control de pagos'!A1294,Planes!BC:BC)=0,"",SUMIF(Planes!BA:BA,'Control de pagos'!A1294,Planes!BC:BC)),"")</f>
        <v/>
      </c>
      <c r="N1294" s="62">
        <f t="shared" si="62"/>
        <v>20607.3</v>
      </c>
    </row>
    <row r="1295" spans="1:14" ht="15.75" thickBot="1">
      <c r="A1295" s="11" t="str">
        <f t="shared" si="61"/>
        <v>Q180093 14</v>
      </c>
      <c r="B1295" s="3" t="s">
        <v>161</v>
      </c>
      <c r="C1295" s="224">
        <v>14</v>
      </c>
      <c r="D1295" s="267">
        <v>20607.3</v>
      </c>
      <c r="E1295" s="104">
        <v>33074.720000000001</v>
      </c>
      <c r="F1295" s="106" t="s">
        <v>30</v>
      </c>
      <c r="G1295" s="104">
        <v>53682.02</v>
      </c>
      <c r="H1295" s="105">
        <v>45093</v>
      </c>
      <c r="J1295" s="30" t="str">
        <f t="shared" si="60"/>
        <v>-</v>
      </c>
      <c r="L1295" s="11" t="str">
        <f>IF(I1295&lt;&gt;"",IF(SUMIF(Planes!BA:BA,'Control de pagos'!A1295,Planes!BC:BC)=0,"",SUMIF(Planes!BA:BA,'Control de pagos'!A1295,Planes!BC:BC)),"")</f>
        <v/>
      </c>
      <c r="N1295" s="62">
        <f t="shared" si="62"/>
        <v>20607.3</v>
      </c>
    </row>
    <row r="1296" spans="1:14" ht="15.75" thickBot="1">
      <c r="A1296" s="11" t="str">
        <f t="shared" si="61"/>
        <v>Q180093 14</v>
      </c>
      <c r="B1296" s="3" t="s">
        <v>161</v>
      </c>
      <c r="C1296" s="226"/>
      <c r="D1296" s="268"/>
      <c r="E1296" s="104">
        <v>33074.720000000001</v>
      </c>
      <c r="F1296" s="106">
        <v>665.66</v>
      </c>
      <c r="G1296" s="104">
        <v>54347.68</v>
      </c>
      <c r="H1296" s="105">
        <v>45103</v>
      </c>
      <c r="I1296" s="41">
        <v>45103</v>
      </c>
      <c r="J1296" s="30">
        <f t="shared" si="60"/>
        <v>45078</v>
      </c>
      <c r="L1296" s="11" t="str">
        <f>IF(I1296&lt;&gt;"",IF(SUMIF(Planes!BA:BA,'Control de pagos'!A1296,Planes!BC:BC)=0,"",SUMIF(Planes!BA:BA,'Control de pagos'!A1296,Planes!BC:BC)),"")</f>
        <v/>
      </c>
      <c r="N1296" s="62">
        <f t="shared" si="62"/>
        <v>20607.3</v>
      </c>
    </row>
    <row r="1297" spans="1:14" ht="15.75" thickBot="1">
      <c r="A1297" s="11" t="str">
        <f t="shared" si="61"/>
        <v>Q180093 15</v>
      </c>
      <c r="B1297" s="3" t="s">
        <v>161</v>
      </c>
      <c r="C1297" s="224">
        <v>15</v>
      </c>
      <c r="D1297" s="267">
        <v>20607.3</v>
      </c>
      <c r="E1297" s="104">
        <v>32765.62</v>
      </c>
      <c r="F1297" s="106" t="s">
        <v>30</v>
      </c>
      <c r="G1297" s="104">
        <v>53372.92</v>
      </c>
      <c r="H1297" s="105">
        <v>45123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2">
        <f t="shared" si="62"/>
        <v>20607.3</v>
      </c>
    </row>
    <row r="1298" spans="1:14" ht="15.75" thickBot="1">
      <c r="A1298" s="11" t="str">
        <f t="shared" si="61"/>
        <v>Q180093 15</v>
      </c>
      <c r="B1298" s="3" t="s">
        <v>161</v>
      </c>
      <c r="C1298" s="226"/>
      <c r="D1298" s="268"/>
      <c r="E1298" s="104">
        <v>32765.62</v>
      </c>
      <c r="F1298" s="106">
        <v>661.82</v>
      </c>
      <c r="G1298" s="104">
        <v>54034.74</v>
      </c>
      <c r="H1298" s="105">
        <v>45133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2">
        <f t="shared" si="62"/>
        <v>20607.3</v>
      </c>
    </row>
    <row r="1299" spans="1:14" ht="15.75" thickBot="1">
      <c r="A1299" s="11" t="str">
        <f t="shared" si="61"/>
        <v>Q180093 16</v>
      </c>
      <c r="B1299" s="3" t="s">
        <v>161</v>
      </c>
      <c r="C1299" s="224">
        <v>16</v>
      </c>
      <c r="D1299" s="267">
        <v>20607.3</v>
      </c>
      <c r="E1299" s="104">
        <v>32456.51</v>
      </c>
      <c r="F1299" s="106" t="s">
        <v>30</v>
      </c>
      <c r="G1299" s="104">
        <v>53063.81</v>
      </c>
      <c r="H1299" s="105">
        <v>45154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2">
        <f t="shared" si="62"/>
        <v>20607.3</v>
      </c>
    </row>
    <row r="1300" spans="1:14" ht="15.75" thickBot="1">
      <c r="A1300" s="11" t="str">
        <f t="shared" si="61"/>
        <v>Q180093 16</v>
      </c>
      <c r="B1300" s="3" t="s">
        <v>161</v>
      </c>
      <c r="C1300" s="226"/>
      <c r="D1300" s="268"/>
      <c r="E1300" s="104">
        <v>32456.51</v>
      </c>
      <c r="F1300" s="106">
        <v>657.99</v>
      </c>
      <c r="G1300" s="104">
        <v>53721.8</v>
      </c>
      <c r="H1300" s="105">
        <v>45164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2">
        <f t="shared" si="62"/>
        <v>20607.3</v>
      </c>
    </row>
    <row r="1301" spans="1:14" ht="15.75" thickBot="1">
      <c r="A1301" s="11" t="str">
        <f t="shared" si="61"/>
        <v>Q180093 17</v>
      </c>
      <c r="B1301" s="3" t="s">
        <v>161</v>
      </c>
      <c r="C1301" s="224">
        <v>17</v>
      </c>
      <c r="D1301" s="267">
        <v>20607.3</v>
      </c>
      <c r="E1301" s="104">
        <v>32147.4</v>
      </c>
      <c r="F1301" s="106" t="s">
        <v>30</v>
      </c>
      <c r="G1301" s="104">
        <v>52754.7</v>
      </c>
      <c r="H1301" s="105">
        <v>45185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2">
        <f t="shared" si="62"/>
        <v>20607.3</v>
      </c>
    </row>
    <row r="1302" spans="1:14" ht="15.75" thickBot="1">
      <c r="A1302" s="11" t="str">
        <f t="shared" si="61"/>
        <v>Q180093 17</v>
      </c>
      <c r="B1302" s="3" t="s">
        <v>161</v>
      </c>
      <c r="C1302" s="226"/>
      <c r="D1302" s="268"/>
      <c r="E1302" s="104">
        <v>32147.4</v>
      </c>
      <c r="F1302" s="106">
        <v>654.16</v>
      </c>
      <c r="G1302" s="104">
        <v>53408.86</v>
      </c>
      <c r="H1302" s="105">
        <v>45195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2">
        <f t="shared" si="62"/>
        <v>20607.3</v>
      </c>
    </row>
    <row r="1303" spans="1:14" ht="15.75" thickBot="1">
      <c r="A1303" s="11" t="str">
        <f t="shared" si="61"/>
        <v>Q180093 18</v>
      </c>
      <c r="B1303" s="3" t="s">
        <v>161</v>
      </c>
      <c r="C1303" s="224">
        <v>18</v>
      </c>
      <c r="D1303" s="267">
        <v>20607.3</v>
      </c>
      <c r="E1303" s="104">
        <v>31838.29</v>
      </c>
      <c r="F1303" s="106" t="s">
        <v>30</v>
      </c>
      <c r="G1303" s="104">
        <v>52445.59</v>
      </c>
      <c r="H1303" s="105">
        <v>45215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2">
        <f t="shared" si="62"/>
        <v>20607.3</v>
      </c>
    </row>
    <row r="1304" spans="1:14" ht="15.75" thickBot="1">
      <c r="A1304" s="11" t="str">
        <f t="shared" si="61"/>
        <v>Q180093 18</v>
      </c>
      <c r="B1304" s="3" t="s">
        <v>161</v>
      </c>
      <c r="C1304" s="226"/>
      <c r="D1304" s="268"/>
      <c r="E1304" s="104">
        <v>31838.29</v>
      </c>
      <c r="F1304" s="106">
        <v>650.33000000000004</v>
      </c>
      <c r="G1304" s="104">
        <v>53095.92</v>
      </c>
      <c r="H1304" s="105">
        <v>45225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2">
        <f t="shared" si="62"/>
        <v>20607.3</v>
      </c>
    </row>
    <row r="1305" spans="1:14" ht="15.75" thickBot="1">
      <c r="A1305" s="11" t="str">
        <f t="shared" si="61"/>
        <v>Q180093 19</v>
      </c>
      <c r="B1305" s="3" t="s">
        <v>161</v>
      </c>
      <c r="C1305" s="224">
        <v>19</v>
      </c>
      <c r="D1305" s="267">
        <v>20607.3</v>
      </c>
      <c r="E1305" s="104">
        <v>31529.18</v>
      </c>
      <c r="F1305" s="106" t="s">
        <v>30</v>
      </c>
      <c r="G1305" s="104">
        <v>52136.480000000003</v>
      </c>
      <c r="H1305" s="105">
        <v>45246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2">
        <f t="shared" si="62"/>
        <v>20607.3</v>
      </c>
    </row>
    <row r="1306" spans="1:14" ht="15.75" thickBot="1">
      <c r="A1306" s="11" t="str">
        <f t="shared" si="61"/>
        <v>Q180093 19</v>
      </c>
      <c r="B1306" s="3" t="s">
        <v>161</v>
      </c>
      <c r="C1306" s="226"/>
      <c r="D1306" s="268"/>
      <c r="E1306" s="104">
        <v>31529.18</v>
      </c>
      <c r="F1306" s="106">
        <v>646.49</v>
      </c>
      <c r="G1306" s="104">
        <v>52782.97</v>
      </c>
      <c r="H1306" s="105">
        <v>45256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2">
        <f t="shared" si="62"/>
        <v>20607.3</v>
      </c>
    </row>
    <row r="1307" spans="1:14" ht="15.75" thickBot="1">
      <c r="A1307" s="11" t="str">
        <f t="shared" si="61"/>
        <v>Q180093 20</v>
      </c>
      <c r="B1307" s="3" t="s">
        <v>161</v>
      </c>
      <c r="C1307" s="224">
        <v>20</v>
      </c>
      <c r="D1307" s="267">
        <v>20607.3</v>
      </c>
      <c r="E1307" s="104">
        <v>31220.07</v>
      </c>
      <c r="F1307" s="106" t="s">
        <v>30</v>
      </c>
      <c r="G1307" s="104">
        <v>51827.37</v>
      </c>
      <c r="H1307" s="105">
        <v>45276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2">
        <f t="shared" si="62"/>
        <v>20607.3</v>
      </c>
    </row>
    <row r="1308" spans="1:14" ht="15.75" thickBot="1">
      <c r="A1308" s="11" t="str">
        <f t="shared" si="61"/>
        <v>Q180093 20</v>
      </c>
      <c r="B1308" s="3" t="s">
        <v>161</v>
      </c>
      <c r="C1308" s="226"/>
      <c r="D1308" s="268"/>
      <c r="E1308" s="104">
        <v>31220.07</v>
      </c>
      <c r="F1308" s="106">
        <v>642.66</v>
      </c>
      <c r="G1308" s="104">
        <v>52470.03</v>
      </c>
      <c r="H1308" s="105">
        <v>45286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2">
        <f t="shared" si="62"/>
        <v>20607.3</v>
      </c>
    </row>
    <row r="1309" spans="1:14" ht="15.75" thickBot="1">
      <c r="A1309" s="11" t="str">
        <f t="shared" si="61"/>
        <v>Q180093 21</v>
      </c>
      <c r="B1309" s="3" t="s">
        <v>161</v>
      </c>
      <c r="C1309" s="224">
        <v>21</v>
      </c>
      <c r="D1309" s="267">
        <v>20607.3</v>
      </c>
      <c r="E1309" s="104">
        <v>30910.959999999999</v>
      </c>
      <c r="F1309" s="106" t="s">
        <v>30</v>
      </c>
      <c r="G1309" s="104">
        <v>51518.26</v>
      </c>
      <c r="H1309" s="105">
        <v>45307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2">
        <f t="shared" si="62"/>
        <v>20607.3</v>
      </c>
    </row>
    <row r="1310" spans="1:14" ht="15.75" thickBot="1">
      <c r="A1310" s="11" t="str">
        <f t="shared" si="61"/>
        <v>Q180093 21</v>
      </c>
      <c r="B1310" s="3" t="s">
        <v>161</v>
      </c>
      <c r="C1310" s="226"/>
      <c r="D1310" s="268"/>
      <c r="E1310" s="104">
        <v>30910.959999999999</v>
      </c>
      <c r="F1310" s="106">
        <v>638.83000000000004</v>
      </c>
      <c r="G1310" s="104">
        <v>52157.09</v>
      </c>
      <c r="H1310" s="105">
        <v>45317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2">
        <f t="shared" si="62"/>
        <v>20607.3</v>
      </c>
    </row>
    <row r="1311" spans="1:14" ht="15.75" thickBot="1">
      <c r="A1311" s="11" t="str">
        <f t="shared" si="61"/>
        <v>Q180093 22</v>
      </c>
      <c r="B1311" s="3" t="s">
        <v>161</v>
      </c>
      <c r="C1311" s="224">
        <v>22</v>
      </c>
      <c r="D1311" s="267">
        <v>20607.3</v>
      </c>
      <c r="E1311" s="104">
        <v>30601.85</v>
      </c>
      <c r="F1311" s="106" t="s">
        <v>30</v>
      </c>
      <c r="G1311" s="104">
        <v>51209.15</v>
      </c>
      <c r="H1311" s="105">
        <v>45338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2">
        <f t="shared" si="62"/>
        <v>20607.3</v>
      </c>
    </row>
    <row r="1312" spans="1:14" ht="15.75" thickBot="1">
      <c r="A1312" s="11" t="str">
        <f t="shared" si="61"/>
        <v>Q180093 22</v>
      </c>
      <c r="B1312" s="3" t="s">
        <v>161</v>
      </c>
      <c r="C1312" s="226"/>
      <c r="D1312" s="268"/>
      <c r="E1312" s="104">
        <v>30601.85</v>
      </c>
      <c r="F1312" s="106">
        <v>634.99</v>
      </c>
      <c r="G1312" s="104">
        <v>51844.14</v>
      </c>
      <c r="H1312" s="105">
        <v>45348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2">
        <f t="shared" si="62"/>
        <v>20607.3</v>
      </c>
    </row>
    <row r="1313" spans="1:14" ht="15.75" thickBot="1">
      <c r="A1313" s="11" t="str">
        <f t="shared" si="61"/>
        <v>Q180093 23</v>
      </c>
      <c r="B1313" s="3" t="s">
        <v>161</v>
      </c>
      <c r="C1313" s="224">
        <v>23</v>
      </c>
      <c r="D1313" s="267">
        <v>20607.3</v>
      </c>
      <c r="E1313" s="104">
        <v>30292.74</v>
      </c>
      <c r="F1313" s="106" t="s">
        <v>30</v>
      </c>
      <c r="G1313" s="104">
        <v>50900.04</v>
      </c>
      <c r="H1313" s="105">
        <v>45367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2">
        <f t="shared" si="62"/>
        <v>20607.3</v>
      </c>
    </row>
    <row r="1314" spans="1:14" ht="15.75" thickBot="1">
      <c r="A1314" s="11" t="str">
        <f t="shared" si="61"/>
        <v>Q180093 23</v>
      </c>
      <c r="B1314" s="3" t="s">
        <v>161</v>
      </c>
      <c r="C1314" s="226"/>
      <c r="D1314" s="268"/>
      <c r="E1314" s="104">
        <v>30292.74</v>
      </c>
      <c r="F1314" s="106">
        <v>631.16</v>
      </c>
      <c r="G1314" s="104">
        <v>51531.199999999997</v>
      </c>
      <c r="H1314" s="105">
        <v>45377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2">
        <f t="shared" si="62"/>
        <v>20607.3</v>
      </c>
    </row>
    <row r="1315" spans="1:14" ht="15.75" thickBot="1">
      <c r="A1315" s="11" t="str">
        <f t="shared" si="61"/>
        <v>Q180093 24</v>
      </c>
      <c r="B1315" s="3" t="s">
        <v>161</v>
      </c>
      <c r="C1315" s="224">
        <v>24</v>
      </c>
      <c r="D1315" s="267">
        <v>20607.3</v>
      </c>
      <c r="E1315" s="104">
        <v>29983.63</v>
      </c>
      <c r="F1315" s="106" t="s">
        <v>30</v>
      </c>
      <c r="G1315" s="104">
        <v>50590.93</v>
      </c>
      <c r="H1315" s="105">
        <v>45398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2">
        <f t="shared" si="62"/>
        <v>20607.3</v>
      </c>
    </row>
    <row r="1316" spans="1:14" ht="15.75" thickBot="1">
      <c r="A1316" s="11" t="str">
        <f t="shared" si="61"/>
        <v>Q180093 24</v>
      </c>
      <c r="B1316" s="3" t="s">
        <v>161</v>
      </c>
      <c r="C1316" s="226"/>
      <c r="D1316" s="268"/>
      <c r="E1316" s="104">
        <v>29983.63</v>
      </c>
      <c r="F1316" s="106">
        <v>627.33000000000004</v>
      </c>
      <c r="G1316" s="104">
        <v>51218.26</v>
      </c>
      <c r="H1316" s="105">
        <v>45408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2">
        <f t="shared" si="62"/>
        <v>20607.3</v>
      </c>
    </row>
    <row r="1317" spans="1:14" ht="15.75" thickBot="1">
      <c r="A1317" s="11" t="str">
        <f t="shared" si="61"/>
        <v>Q180093 25</v>
      </c>
      <c r="B1317" s="3" t="s">
        <v>161</v>
      </c>
      <c r="C1317" s="224">
        <v>25</v>
      </c>
      <c r="D1317" s="267">
        <v>20607.3</v>
      </c>
      <c r="E1317" s="104">
        <v>29674.52</v>
      </c>
      <c r="F1317" s="106" t="s">
        <v>30</v>
      </c>
      <c r="G1317" s="104">
        <v>50281.82</v>
      </c>
      <c r="H1317" s="105">
        <v>45428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2">
        <f t="shared" si="62"/>
        <v>20607.3</v>
      </c>
    </row>
    <row r="1318" spans="1:14" ht="15.75" thickBot="1">
      <c r="A1318" s="11" t="str">
        <f t="shared" si="61"/>
        <v>Q180093 25</v>
      </c>
      <c r="B1318" s="3" t="s">
        <v>161</v>
      </c>
      <c r="C1318" s="226"/>
      <c r="D1318" s="268"/>
      <c r="E1318" s="104">
        <v>29674.52</v>
      </c>
      <c r="F1318" s="106">
        <v>623.49</v>
      </c>
      <c r="G1318" s="104">
        <v>50905.31</v>
      </c>
      <c r="H1318" s="105">
        <v>45438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2">
        <f t="shared" si="62"/>
        <v>20607.3</v>
      </c>
    </row>
    <row r="1319" spans="1:14" ht="15.75" thickBot="1">
      <c r="A1319" s="11" t="str">
        <f t="shared" si="61"/>
        <v>Q180093 26</v>
      </c>
      <c r="B1319" s="3" t="s">
        <v>161</v>
      </c>
      <c r="C1319" s="224">
        <v>26</v>
      </c>
      <c r="D1319" s="267">
        <v>20607.3</v>
      </c>
      <c r="E1319" s="104">
        <v>29365.41</v>
      </c>
      <c r="F1319" s="106" t="s">
        <v>30</v>
      </c>
      <c r="G1319" s="104">
        <v>49972.71</v>
      </c>
      <c r="H1319" s="105">
        <v>45459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2">
        <f t="shared" si="62"/>
        <v>20607.3</v>
      </c>
    </row>
    <row r="1320" spans="1:14" ht="15.75" thickBot="1">
      <c r="A1320" s="11" t="str">
        <f t="shared" si="61"/>
        <v>Q180093 26</v>
      </c>
      <c r="B1320" s="3" t="s">
        <v>161</v>
      </c>
      <c r="C1320" s="226"/>
      <c r="D1320" s="268"/>
      <c r="E1320" s="104">
        <v>29365.41</v>
      </c>
      <c r="F1320" s="106">
        <v>619.66</v>
      </c>
      <c r="G1320" s="104">
        <v>50592.37</v>
      </c>
      <c r="H1320" s="105">
        <v>45469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2">
        <f t="shared" si="62"/>
        <v>20607.3</v>
      </c>
    </row>
    <row r="1321" spans="1:14" ht="15.75" thickBot="1">
      <c r="A1321" s="11" t="str">
        <f t="shared" si="61"/>
        <v>Q180093 27</v>
      </c>
      <c r="B1321" s="3" t="s">
        <v>161</v>
      </c>
      <c r="C1321" s="224">
        <v>27</v>
      </c>
      <c r="D1321" s="267">
        <v>20607.3</v>
      </c>
      <c r="E1321" s="104">
        <v>29056.3</v>
      </c>
      <c r="F1321" s="106" t="s">
        <v>30</v>
      </c>
      <c r="G1321" s="104">
        <v>49663.6</v>
      </c>
      <c r="H1321" s="105">
        <v>45489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2">
        <f t="shared" si="62"/>
        <v>20607.3</v>
      </c>
    </row>
    <row r="1322" spans="1:14" ht="15.75" thickBot="1">
      <c r="A1322" s="11" t="str">
        <f t="shared" ref="A1322:A1385" si="64">B1322&amp;" "&amp;IF(C1322="",C1321,C1322)</f>
        <v>Q180093 27</v>
      </c>
      <c r="B1322" s="3" t="s">
        <v>161</v>
      </c>
      <c r="C1322" s="226"/>
      <c r="D1322" s="268"/>
      <c r="E1322" s="104">
        <v>29056.3</v>
      </c>
      <c r="F1322" s="106">
        <v>615.83000000000004</v>
      </c>
      <c r="G1322" s="104">
        <v>50279.43</v>
      </c>
      <c r="H1322" s="105">
        <v>45499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2">
        <f t="shared" si="62"/>
        <v>20607.3</v>
      </c>
    </row>
    <row r="1323" spans="1:14" ht="15.75" thickBot="1">
      <c r="A1323" s="11" t="str">
        <f t="shared" si="64"/>
        <v>Q180093 28</v>
      </c>
      <c r="B1323" s="3" t="s">
        <v>161</v>
      </c>
      <c r="C1323" s="224">
        <v>28</v>
      </c>
      <c r="D1323" s="267">
        <v>20607.3</v>
      </c>
      <c r="E1323" s="104">
        <v>28747.19</v>
      </c>
      <c r="F1323" s="106" t="s">
        <v>30</v>
      </c>
      <c r="G1323" s="104">
        <v>49354.49</v>
      </c>
      <c r="H1323" s="105">
        <v>45520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2">
        <f t="shared" si="62"/>
        <v>20607.3</v>
      </c>
    </row>
    <row r="1324" spans="1:14" ht="15.75" thickBot="1">
      <c r="A1324" s="11" t="str">
        <f t="shared" si="64"/>
        <v>Q180093 28</v>
      </c>
      <c r="B1324" s="3" t="s">
        <v>161</v>
      </c>
      <c r="C1324" s="226"/>
      <c r="D1324" s="268"/>
      <c r="E1324" s="104">
        <v>28747.19</v>
      </c>
      <c r="F1324" s="106">
        <v>612</v>
      </c>
      <c r="G1324" s="104">
        <v>49966.49</v>
      </c>
      <c r="H1324" s="105">
        <v>45530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2">
        <f t="shared" si="62"/>
        <v>20607.3</v>
      </c>
    </row>
    <row r="1325" spans="1:14" ht="15.75" thickBot="1">
      <c r="A1325" s="11" t="str">
        <f t="shared" si="64"/>
        <v>Q180093 29</v>
      </c>
      <c r="B1325" s="3" t="s">
        <v>161</v>
      </c>
      <c r="C1325" s="224">
        <v>29</v>
      </c>
      <c r="D1325" s="267">
        <v>20607.3</v>
      </c>
      <c r="E1325" s="104">
        <v>28438.080000000002</v>
      </c>
      <c r="F1325" s="106" t="s">
        <v>30</v>
      </c>
      <c r="G1325" s="104">
        <v>49045.38</v>
      </c>
      <c r="H1325" s="105">
        <v>45551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2">
        <f t="shared" si="62"/>
        <v>20607.3</v>
      </c>
    </row>
    <row r="1326" spans="1:14">
      <c r="A1326" s="11" t="str">
        <f t="shared" si="64"/>
        <v>Q180093 29</v>
      </c>
      <c r="B1326" s="3" t="s">
        <v>161</v>
      </c>
      <c r="C1326" s="225"/>
      <c r="D1326" s="283"/>
      <c r="E1326" s="101">
        <v>28438.080000000002</v>
      </c>
      <c r="F1326" s="102">
        <v>608.16</v>
      </c>
      <c r="G1326" s="101">
        <v>49653.54</v>
      </c>
      <c r="H1326" s="103">
        <v>45561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2">
        <f t="shared" si="62"/>
        <v>20607.3</v>
      </c>
    </row>
    <row r="1327" spans="1:14" ht="15.75" thickBot="1">
      <c r="A1327" s="11" t="str">
        <f t="shared" si="64"/>
        <v xml:space="preserve"> </v>
      </c>
      <c r="C1327" s="156"/>
      <c r="D1327" s="157"/>
      <c r="E1327" s="158"/>
      <c r="F1327" s="159"/>
      <c r="G1327" s="158"/>
      <c r="H1327" s="160"/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2">
        <f t="shared" si="62"/>
        <v>0</v>
      </c>
    </row>
    <row r="1328" spans="1:14" ht="15.75" thickBot="1">
      <c r="A1328" s="11" t="str">
        <f t="shared" si="64"/>
        <v>Q368504 1</v>
      </c>
      <c r="B1328" s="3" t="s">
        <v>166</v>
      </c>
      <c r="C1328" s="275">
        <v>1</v>
      </c>
      <c r="D1328" s="277">
        <v>207507.68</v>
      </c>
      <c r="E1328" s="180">
        <v>55356.84</v>
      </c>
      <c r="F1328" s="179" t="s">
        <v>30</v>
      </c>
      <c r="G1328" s="180">
        <v>262864.52</v>
      </c>
      <c r="H1328" s="181">
        <v>44758</v>
      </c>
      <c r="I1328" s="41">
        <v>44758</v>
      </c>
      <c r="J1328" s="30">
        <f t="shared" si="63"/>
        <v>44743</v>
      </c>
      <c r="L1328" s="11" t="str">
        <f>IF(I1328&lt;&gt;"",IF(SUMIF(Planes!BA:BA,'Control de pagos'!A1328,Planes!BC:BC)=0,"",SUMIF(Planes!BA:BA,'Control de pagos'!A1328,Planes!BC:BC)),"")</f>
        <v/>
      </c>
      <c r="N1328" s="62">
        <f t="shared" si="62"/>
        <v>207507.68</v>
      </c>
    </row>
    <row r="1329" spans="1:14" ht="15.75" thickBot="1">
      <c r="A1329" s="11" t="str">
        <f t="shared" si="64"/>
        <v>Q368504 1</v>
      </c>
      <c r="B1329" s="3" t="s">
        <v>166</v>
      </c>
      <c r="C1329" s="276"/>
      <c r="D1329" s="278"/>
      <c r="E1329" s="183">
        <v>55356.84</v>
      </c>
      <c r="F1329" s="183">
        <v>3723.91</v>
      </c>
      <c r="G1329" s="183">
        <v>266588.43</v>
      </c>
      <c r="H1329" s="184">
        <v>44768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2">
        <f t="shared" si="62"/>
        <v>207507.68</v>
      </c>
    </row>
    <row r="1330" spans="1:14" ht="15.75" thickBot="1">
      <c r="A1330" s="11" t="str">
        <f t="shared" si="64"/>
        <v>Q368504 2</v>
      </c>
      <c r="B1330" s="3" t="s">
        <v>166</v>
      </c>
      <c r="C1330" s="275">
        <v>2</v>
      </c>
      <c r="D1330" s="277">
        <v>213732.91</v>
      </c>
      <c r="E1330" s="183">
        <v>49131.61</v>
      </c>
      <c r="F1330" s="182" t="s">
        <v>30</v>
      </c>
      <c r="G1330" s="183">
        <v>262864.52</v>
      </c>
      <c r="H1330" s="184">
        <v>44789</v>
      </c>
      <c r="I1330" s="41">
        <v>44789</v>
      </c>
      <c r="J1330" s="30">
        <f t="shared" si="63"/>
        <v>44774</v>
      </c>
      <c r="L1330" s="11" t="str">
        <f>IF(I1330&lt;&gt;"",IF(SUMIF(Planes!BA:BA,'Control de pagos'!A1330,Planes!BC:BC)=0,"",SUMIF(Planes!BA:BA,'Control de pagos'!A1330,Planes!BC:BC)),"")</f>
        <v/>
      </c>
      <c r="N1330" s="62">
        <f t="shared" si="62"/>
        <v>213732.91</v>
      </c>
    </row>
    <row r="1331" spans="1:14" ht="15.75" thickBot="1">
      <c r="A1331" s="11" t="str">
        <f t="shared" si="64"/>
        <v>Q368504 2</v>
      </c>
      <c r="B1331" s="3" t="s">
        <v>166</v>
      </c>
      <c r="C1331" s="276"/>
      <c r="D1331" s="278"/>
      <c r="E1331" s="183">
        <v>49131.61</v>
      </c>
      <c r="F1331" s="183">
        <v>3723.91</v>
      </c>
      <c r="G1331" s="183">
        <v>266588.43</v>
      </c>
      <c r="H1331" s="184">
        <v>44799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2">
        <f t="shared" si="62"/>
        <v>213732.91</v>
      </c>
    </row>
    <row r="1332" spans="1:14" ht="15.75" thickBot="1">
      <c r="A1332" s="11" t="str">
        <f t="shared" si="64"/>
        <v>Q368504 3</v>
      </c>
      <c r="B1332" s="3" t="s">
        <v>166</v>
      </c>
      <c r="C1332" s="275">
        <v>3</v>
      </c>
      <c r="D1332" s="277">
        <v>220144.9</v>
      </c>
      <c r="E1332" s="183">
        <v>42719.62</v>
      </c>
      <c r="F1332" s="182" t="s">
        <v>30</v>
      </c>
      <c r="G1332" s="183">
        <v>262864.52</v>
      </c>
      <c r="H1332" s="184">
        <v>44820</v>
      </c>
      <c r="J1332" s="30" t="str">
        <f t="shared" si="63"/>
        <v>-</v>
      </c>
      <c r="L1332" s="11" t="str">
        <f>IF(I1332&lt;&gt;"",IF(SUMIF(Planes!BA:BA,'Control de pagos'!A1332,Planes!BC:BC)=0,"",SUMIF(Planes!BA:BA,'Control de pagos'!A1332,Planes!BC:BC)),"")</f>
        <v/>
      </c>
      <c r="N1332" s="62">
        <f t="shared" si="62"/>
        <v>220144.9</v>
      </c>
    </row>
    <row r="1333" spans="1:14" ht="15.75" thickBot="1">
      <c r="A1333" s="11" t="str">
        <f t="shared" si="64"/>
        <v>Q368504 3</v>
      </c>
      <c r="B1333" s="3" t="s">
        <v>166</v>
      </c>
      <c r="C1333" s="276"/>
      <c r="D1333" s="278"/>
      <c r="E1333" s="183">
        <v>42719.62</v>
      </c>
      <c r="F1333" s="183">
        <v>3723.91</v>
      </c>
      <c r="G1333" s="183">
        <v>266588.43</v>
      </c>
      <c r="H1333" s="184">
        <v>44830</v>
      </c>
      <c r="I1333" s="41">
        <v>44830</v>
      </c>
      <c r="J1333" s="30">
        <f t="shared" si="63"/>
        <v>44805</v>
      </c>
      <c r="L1333" s="11" t="str">
        <f>IF(I1333&lt;&gt;"",IF(SUMIF(Planes!BA:BA,'Control de pagos'!A1333,Planes!BC:BC)=0,"",SUMIF(Planes!BA:BA,'Control de pagos'!A1333,Planes!BC:BC)),"")</f>
        <v/>
      </c>
      <c r="N1333" s="62">
        <f t="shared" si="62"/>
        <v>220144.9</v>
      </c>
    </row>
    <row r="1334" spans="1:14" ht="15.75" thickBot="1">
      <c r="A1334" s="11" t="str">
        <f t="shared" si="64"/>
        <v>Q368504 4</v>
      </c>
      <c r="B1334" s="3" t="s">
        <v>166</v>
      </c>
      <c r="C1334" s="275">
        <v>4</v>
      </c>
      <c r="D1334" s="277">
        <v>226749.25</v>
      </c>
      <c r="E1334" s="183">
        <v>36115.269999999997</v>
      </c>
      <c r="F1334" s="182" t="s">
        <v>30</v>
      </c>
      <c r="G1334" s="183">
        <v>262864.52</v>
      </c>
      <c r="H1334" s="184">
        <v>44850</v>
      </c>
      <c r="I1334" s="41">
        <v>44869</v>
      </c>
      <c r="J1334" s="30">
        <f t="shared" si="63"/>
        <v>44866</v>
      </c>
      <c r="L1334" s="11" t="str">
        <f>IF(I1334&lt;&gt;"",IF(SUMIF(Planes!BA:BA,'Control de pagos'!A1334,Planes!BC:BC)=0,"",SUMIF(Planes!BA:BA,'Control de pagos'!A1334,Planes!BC:BC)),"")</f>
        <v/>
      </c>
      <c r="N1334" s="62">
        <f t="shared" si="62"/>
        <v>226749.25</v>
      </c>
    </row>
    <row r="1335" spans="1:14" ht="15.75" thickBot="1">
      <c r="A1335" s="11" t="str">
        <f t="shared" si="64"/>
        <v>Q368504 4</v>
      </c>
      <c r="B1335" s="3" t="s">
        <v>166</v>
      </c>
      <c r="C1335" s="276"/>
      <c r="D1335" s="278"/>
      <c r="E1335" s="183">
        <v>36115.269999999997</v>
      </c>
      <c r="F1335" s="183">
        <v>3723.91</v>
      </c>
      <c r="G1335" s="183">
        <v>266588.43</v>
      </c>
      <c r="H1335" s="184">
        <v>44860</v>
      </c>
      <c r="J1335" s="30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2">
        <f t="shared" si="62"/>
        <v>226749.25</v>
      </c>
    </row>
    <row r="1336" spans="1:14" ht="15.75" thickBot="1">
      <c r="A1336" s="11" t="str">
        <f t="shared" si="64"/>
        <v>Q368504 5</v>
      </c>
      <c r="B1336" s="3" t="s">
        <v>166</v>
      </c>
      <c r="C1336" s="275">
        <v>5</v>
      </c>
      <c r="D1336" s="277">
        <v>233551.72</v>
      </c>
      <c r="E1336" s="183">
        <v>29312.799999999999</v>
      </c>
      <c r="F1336" s="182" t="s">
        <v>30</v>
      </c>
      <c r="G1336" s="183">
        <v>262864.52</v>
      </c>
      <c r="H1336" s="184">
        <v>44881</v>
      </c>
      <c r="J1336" s="30" t="str">
        <f t="shared" si="63"/>
        <v>-</v>
      </c>
      <c r="L1336" s="11" t="str">
        <f>IF(I1336&lt;&gt;"",IF(SUMIF(Planes!BA:BA,'Control de pagos'!A1336,Planes!BC:BC)=0,"",SUMIF(Planes!BA:BA,'Control de pagos'!A1336,Planes!BC:BC)),"")</f>
        <v/>
      </c>
      <c r="N1336" s="62">
        <f t="shared" si="62"/>
        <v>233551.72</v>
      </c>
    </row>
    <row r="1337" spans="1:14" ht="15.75" thickBot="1">
      <c r="A1337" s="11" t="str">
        <f t="shared" si="64"/>
        <v>Q368504 5</v>
      </c>
      <c r="B1337" s="3" t="s">
        <v>166</v>
      </c>
      <c r="C1337" s="276"/>
      <c r="D1337" s="278"/>
      <c r="E1337" s="183">
        <v>29312.799999999999</v>
      </c>
      <c r="F1337" s="183">
        <v>3723.91</v>
      </c>
      <c r="G1337" s="183">
        <v>266588.43</v>
      </c>
      <c r="H1337" s="184">
        <v>44891</v>
      </c>
      <c r="I1337" s="41">
        <v>44891</v>
      </c>
      <c r="J1337" s="30">
        <f t="shared" si="63"/>
        <v>44866</v>
      </c>
      <c r="L1337" s="11" t="str">
        <f>IF(I1337&lt;&gt;"",IF(SUMIF(Planes!BA:BA,'Control de pagos'!A1337,Planes!BC:BC)=0,"",SUMIF(Planes!BA:BA,'Control de pagos'!A1337,Planes!BC:BC)),"")</f>
        <v/>
      </c>
      <c r="N1337" s="62">
        <f t="shared" si="62"/>
        <v>233551.72</v>
      </c>
    </row>
    <row r="1338" spans="1:14" ht="15.75" thickBot="1">
      <c r="A1338" s="11" t="str">
        <f t="shared" si="64"/>
        <v>Q368504 6</v>
      </c>
      <c r="B1338" s="3" t="s">
        <v>166</v>
      </c>
      <c r="C1338" s="275">
        <v>6</v>
      </c>
      <c r="D1338" s="277">
        <v>240558.27</v>
      </c>
      <c r="E1338" s="183">
        <v>22306.25</v>
      </c>
      <c r="F1338" s="182" t="s">
        <v>30</v>
      </c>
      <c r="G1338" s="183">
        <v>262864.52</v>
      </c>
      <c r="H1338" s="184">
        <v>44911</v>
      </c>
      <c r="J1338" s="30" t="str">
        <f t="shared" si="63"/>
        <v>-</v>
      </c>
      <c r="L1338" s="11" t="str">
        <f>IF(I1338&lt;&gt;"",IF(SUMIF(Planes!BA:BA,'Control de pagos'!A1338,Planes!BC:BC)=0,"",SUMIF(Planes!BA:BA,'Control de pagos'!A1338,Planes!BC:BC)),"")</f>
        <v/>
      </c>
      <c r="N1338" s="62">
        <f t="shared" si="62"/>
        <v>240558.27</v>
      </c>
    </row>
    <row r="1339" spans="1:14" ht="15.75" thickBot="1">
      <c r="A1339" s="11" t="str">
        <f t="shared" si="64"/>
        <v>Q368504 6</v>
      </c>
      <c r="B1339" s="3" t="s">
        <v>166</v>
      </c>
      <c r="C1339" s="276"/>
      <c r="D1339" s="278"/>
      <c r="E1339" s="183">
        <v>22306.25</v>
      </c>
      <c r="F1339" s="183">
        <v>3723.91</v>
      </c>
      <c r="G1339" s="183">
        <v>266588.43</v>
      </c>
      <c r="H1339" s="184">
        <v>44921</v>
      </c>
      <c r="I1339" s="41">
        <v>44988</v>
      </c>
      <c r="J1339" s="30">
        <f t="shared" si="63"/>
        <v>44986</v>
      </c>
      <c r="L1339" s="11" t="str">
        <f>IF(I1339&lt;&gt;"",IF(SUMIF(Planes!BA:BA,'Control de pagos'!A1339,Planes!BC:BC)=0,"",SUMIF(Planes!BA:BA,'Control de pagos'!A1339,Planes!BC:BC)),"")</f>
        <v/>
      </c>
      <c r="N1339" s="62">
        <f t="shared" si="62"/>
        <v>240558.27</v>
      </c>
    </row>
    <row r="1340" spans="1:14" ht="15.75" thickBot="1">
      <c r="A1340" s="11" t="str">
        <f t="shared" si="64"/>
        <v>Q368504 7</v>
      </c>
      <c r="B1340" s="3" t="s">
        <v>166</v>
      </c>
      <c r="C1340" s="275">
        <v>7</v>
      </c>
      <c r="D1340" s="277">
        <v>247775.02</v>
      </c>
      <c r="E1340" s="183">
        <v>15089.5</v>
      </c>
      <c r="F1340" s="182" t="s">
        <v>30</v>
      </c>
      <c r="G1340" s="183">
        <v>262864.52</v>
      </c>
      <c r="H1340" s="184">
        <v>44942</v>
      </c>
      <c r="I1340" s="41">
        <v>44942</v>
      </c>
      <c r="J1340" s="30">
        <f t="shared" si="63"/>
        <v>44927</v>
      </c>
      <c r="L1340" s="11" t="str">
        <f>IF(I1340&lt;&gt;"",IF(SUMIF(Planes!BA:BA,'Control de pagos'!A1340,Planes!BC:BC)=0,"",SUMIF(Planes!BA:BA,'Control de pagos'!A1340,Planes!BC:BC)),"")</f>
        <v/>
      </c>
      <c r="N1340" s="62">
        <f t="shared" si="62"/>
        <v>247775.02</v>
      </c>
    </row>
    <row r="1341" spans="1:14" ht="15.75" thickBot="1">
      <c r="A1341" s="11" t="str">
        <f t="shared" si="64"/>
        <v>Q368504 7</v>
      </c>
      <c r="B1341" s="3" t="s">
        <v>166</v>
      </c>
      <c r="C1341" s="276"/>
      <c r="D1341" s="278"/>
      <c r="E1341" s="183">
        <v>15089.5</v>
      </c>
      <c r="F1341" s="183">
        <v>3723.91</v>
      </c>
      <c r="G1341" s="183">
        <v>266588.43</v>
      </c>
      <c r="H1341" s="184">
        <v>44952</v>
      </c>
      <c r="J1341" s="30" t="str">
        <f t="shared" si="63"/>
        <v>-</v>
      </c>
      <c r="L1341" s="11" t="str">
        <f>IF(I1341&lt;&gt;"",IF(SUMIF(Planes!BA:BA,'Control de pagos'!A1341,Planes!BC:BC)=0,"",SUMIF(Planes!BA:BA,'Control de pagos'!A1341,Planes!BC:BC)),"")</f>
        <v/>
      </c>
      <c r="N1341" s="62">
        <f t="shared" si="62"/>
        <v>247775.02</v>
      </c>
    </row>
    <row r="1342" spans="1:14" ht="15.75" thickBot="1">
      <c r="A1342" s="11" t="str">
        <f t="shared" si="64"/>
        <v>Q368504 8</v>
      </c>
      <c r="B1342" s="3" t="s">
        <v>166</v>
      </c>
      <c r="C1342" s="275">
        <v>8</v>
      </c>
      <c r="D1342" s="277">
        <v>255208.28</v>
      </c>
      <c r="E1342" s="183">
        <v>7656.24</v>
      </c>
      <c r="F1342" s="182" t="s">
        <v>30</v>
      </c>
      <c r="G1342" s="183">
        <v>262864.52</v>
      </c>
      <c r="H1342" s="184">
        <v>44973</v>
      </c>
      <c r="I1342" s="41">
        <v>44973</v>
      </c>
      <c r="J1342" s="30">
        <f t="shared" si="63"/>
        <v>44958</v>
      </c>
      <c r="L1342" s="11" t="str">
        <f>IF(I1342&lt;&gt;"",IF(SUMIF(Planes!BA:BA,'Control de pagos'!A1342,Planes!BC:BC)=0,"",SUMIF(Planes!BA:BA,'Control de pagos'!A1342,Planes!BC:BC)),"")</f>
        <v/>
      </c>
      <c r="N1342" s="62">
        <f t="shared" si="62"/>
        <v>255208.28</v>
      </c>
    </row>
    <row r="1343" spans="1:14" ht="15.75" thickBot="1">
      <c r="A1343" s="11" t="str">
        <f t="shared" si="64"/>
        <v>Q368504 8</v>
      </c>
      <c r="B1343" s="3" t="s">
        <v>166</v>
      </c>
      <c r="C1343" s="276"/>
      <c r="D1343" s="278"/>
      <c r="E1343" s="183">
        <v>7656.24</v>
      </c>
      <c r="F1343" s="183">
        <v>3723.91</v>
      </c>
      <c r="G1343" s="183">
        <v>266588.43</v>
      </c>
      <c r="H1343" s="184">
        <v>44983</v>
      </c>
      <c r="J1343" s="30" t="str">
        <f t="shared" si="63"/>
        <v>-</v>
      </c>
      <c r="L1343" s="11" t="str">
        <f>IF(I1343&lt;&gt;"",IF(SUMIF(Planes!BA:BA,'Control de pagos'!A1343,Planes!BC:BC)=0,"",SUMIF(Planes!BA:BA,'Control de pagos'!A1343,Planes!BC:BC)),"")</f>
        <v/>
      </c>
      <c r="N1343" s="62">
        <f t="shared" si="62"/>
        <v>255208.28</v>
      </c>
    </row>
    <row r="1344" spans="1:14" ht="15.75" thickBot="1">
      <c r="A1344" s="11" t="str">
        <f t="shared" si="64"/>
        <v xml:space="preserve"> </v>
      </c>
      <c r="C1344" s="185"/>
      <c r="D1344" s="186"/>
      <c r="E1344" s="187"/>
      <c r="F1344" s="188"/>
      <c r="G1344" s="187"/>
      <c r="H1344" s="189"/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2">
        <f t="shared" si="62"/>
        <v>0</v>
      </c>
    </row>
    <row r="1345" spans="1:14" ht="15.75" thickBot="1">
      <c r="A1345" s="11" t="str">
        <f t="shared" si="64"/>
        <v>Q873230 1</v>
      </c>
      <c r="B1345" s="3" t="s">
        <v>168</v>
      </c>
      <c r="C1345" s="284">
        <v>1</v>
      </c>
      <c r="D1345" s="286">
        <v>450370.53</v>
      </c>
      <c r="E1345" s="190">
        <v>219608.34</v>
      </c>
      <c r="F1345" s="191" t="s">
        <v>30</v>
      </c>
      <c r="G1345" s="190">
        <v>669978.87</v>
      </c>
      <c r="H1345" s="192">
        <v>44850</v>
      </c>
      <c r="J1345" s="30" t="str">
        <f t="shared" si="63"/>
        <v>-</v>
      </c>
      <c r="L1345" s="11" t="str">
        <f>IF(I1345&lt;&gt;"",IF(SUMIF(Planes!BA:BA,'Control de pagos'!A1345,Planes!BC:BC)=0,"",SUMIF(Planes!BA:BA,'Control de pagos'!A1345,Planes!BC:BC)),"")</f>
        <v/>
      </c>
      <c r="N1345" s="62">
        <f t="shared" si="62"/>
        <v>450370.53</v>
      </c>
    </row>
    <row r="1346" spans="1:14" ht="15.75" thickBot="1">
      <c r="A1346" s="11" t="str">
        <f t="shared" si="64"/>
        <v>Q873230 1</v>
      </c>
      <c r="B1346" s="3" t="s">
        <v>168</v>
      </c>
      <c r="C1346" s="285"/>
      <c r="D1346" s="287"/>
      <c r="E1346" s="193">
        <v>219608.34</v>
      </c>
      <c r="F1346" s="193">
        <v>13198.58</v>
      </c>
      <c r="G1346" s="193">
        <v>683177.45</v>
      </c>
      <c r="H1346" s="194">
        <v>44860</v>
      </c>
      <c r="I1346" s="41">
        <v>44952</v>
      </c>
      <c r="J1346" s="30">
        <f t="shared" si="63"/>
        <v>44927</v>
      </c>
      <c r="L1346" s="11" t="str">
        <f>IF(I1346&lt;&gt;"",IF(SUMIF(Planes!BA:BA,'Control de pagos'!A1346,Planes!BC:BC)=0,"",SUMIF(Planes!BA:BA,'Control de pagos'!A1346,Planes!BC:BC)),"")</f>
        <v/>
      </c>
      <c r="N1346" s="62">
        <f t="shared" si="62"/>
        <v>450370.53</v>
      </c>
    </row>
    <row r="1347" spans="1:14" ht="15.75" thickBot="1">
      <c r="A1347" s="11" t="str">
        <f t="shared" si="64"/>
        <v>Q873230 2</v>
      </c>
      <c r="B1347" s="3" t="s">
        <v>168</v>
      </c>
      <c r="C1347" s="284">
        <v>2</v>
      </c>
      <c r="D1347" s="286">
        <v>473294.38</v>
      </c>
      <c r="E1347" s="193">
        <v>196684.49</v>
      </c>
      <c r="F1347" s="195" t="s">
        <v>30</v>
      </c>
      <c r="G1347" s="193">
        <v>669978.87</v>
      </c>
      <c r="H1347" s="194">
        <v>44881</v>
      </c>
      <c r="J1347" s="30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2">
        <f t="shared" si="62"/>
        <v>473294.38</v>
      </c>
    </row>
    <row r="1348" spans="1:14" ht="15.75" thickBot="1">
      <c r="A1348" s="11" t="str">
        <f t="shared" si="64"/>
        <v>Q873230 2</v>
      </c>
      <c r="B1348" s="3" t="s">
        <v>168</v>
      </c>
      <c r="C1348" s="285"/>
      <c r="D1348" s="287"/>
      <c r="E1348" s="193">
        <v>196684.49</v>
      </c>
      <c r="F1348" s="193">
        <v>13198.58</v>
      </c>
      <c r="G1348" s="193">
        <v>683177.45</v>
      </c>
      <c r="H1348" s="194">
        <v>44891</v>
      </c>
      <c r="I1348" s="41">
        <v>44891</v>
      </c>
      <c r="J1348" s="30">
        <f t="shared" si="63"/>
        <v>44866</v>
      </c>
      <c r="L1348" s="11" t="str">
        <f>IF(I1348&lt;&gt;"",IF(SUMIF(Planes!BA:BA,'Control de pagos'!A1348,Planes!BC:BC)=0,"",SUMIF(Planes!BA:BA,'Control de pagos'!A1348,Planes!BC:BC)),"")</f>
        <v/>
      </c>
      <c r="N1348" s="62">
        <f t="shared" ref="N1348:N1411" si="65">IF(D1348=0,D1347,D1348)</f>
        <v>473294.38</v>
      </c>
    </row>
    <row r="1349" spans="1:14" ht="15.75" thickBot="1">
      <c r="A1349" s="11" t="str">
        <f t="shared" si="64"/>
        <v>Q873230 3</v>
      </c>
      <c r="B1349" s="3" t="s">
        <v>168</v>
      </c>
      <c r="C1349" s="284">
        <v>3</v>
      </c>
      <c r="D1349" s="286">
        <v>497385.06</v>
      </c>
      <c r="E1349" s="193">
        <v>172593.81</v>
      </c>
      <c r="F1349" s="195" t="s">
        <v>30</v>
      </c>
      <c r="G1349" s="193">
        <v>669978.87</v>
      </c>
      <c r="H1349" s="194">
        <v>44911</v>
      </c>
      <c r="J1349" s="30" t="str">
        <f t="shared" si="63"/>
        <v>-</v>
      </c>
      <c r="L1349" s="11" t="str">
        <f>IF(I1349&lt;&gt;"",IF(SUMIF(Planes!BA:BA,'Control de pagos'!A1349,Planes!BC:BC)=0,"",SUMIF(Planes!BA:BA,'Control de pagos'!A1349,Planes!BC:BC)),"")</f>
        <v/>
      </c>
      <c r="N1349" s="62">
        <f t="shared" si="65"/>
        <v>497385.06</v>
      </c>
    </row>
    <row r="1350" spans="1:14" ht="15.75" thickBot="1">
      <c r="A1350" s="11" t="str">
        <f t="shared" si="64"/>
        <v>Q873230 3</v>
      </c>
      <c r="B1350" s="3" t="s">
        <v>168</v>
      </c>
      <c r="C1350" s="285"/>
      <c r="D1350" s="287"/>
      <c r="E1350" s="193">
        <v>172593.81</v>
      </c>
      <c r="F1350" s="193">
        <v>13198.58</v>
      </c>
      <c r="G1350" s="193">
        <v>683177.45</v>
      </c>
      <c r="H1350" s="194">
        <v>44921</v>
      </c>
      <c r="I1350" s="41">
        <v>45016</v>
      </c>
      <c r="J1350" s="30">
        <f t="shared" si="63"/>
        <v>44986</v>
      </c>
      <c r="L1350" s="11" t="str">
        <f>IF(I1350&lt;&gt;"",IF(SUMIF(Planes!BA:BA,'Control de pagos'!A1350,Planes!BC:BC)=0,"",SUMIF(Planes!BA:BA,'Control de pagos'!A1350,Planes!BC:BC)),"")</f>
        <v/>
      </c>
      <c r="N1350" s="62">
        <f t="shared" si="65"/>
        <v>497385.06</v>
      </c>
    </row>
    <row r="1351" spans="1:14" ht="15.75" thickBot="1">
      <c r="A1351" s="11" t="str">
        <f t="shared" si="64"/>
        <v>Q873230 4</v>
      </c>
      <c r="B1351" s="3" t="s">
        <v>168</v>
      </c>
      <c r="C1351" s="284">
        <v>4</v>
      </c>
      <c r="D1351" s="286">
        <v>522701.96</v>
      </c>
      <c r="E1351" s="193">
        <v>147276.91</v>
      </c>
      <c r="F1351" s="195" t="s">
        <v>30</v>
      </c>
      <c r="G1351" s="193">
        <v>669978.87</v>
      </c>
      <c r="H1351" s="194">
        <v>44942</v>
      </c>
      <c r="I1351" s="41">
        <v>44942</v>
      </c>
      <c r="J1351" s="30">
        <f t="shared" si="63"/>
        <v>44927</v>
      </c>
      <c r="L1351" s="11" t="str">
        <f>IF(I1351&lt;&gt;"",IF(SUMIF(Planes!BA:BA,'Control de pagos'!A1351,Planes!BC:BC)=0,"",SUMIF(Planes!BA:BA,'Control de pagos'!A1351,Planes!BC:BC)),"")</f>
        <v/>
      </c>
      <c r="N1351" s="62">
        <f t="shared" si="65"/>
        <v>522701.96</v>
      </c>
    </row>
    <row r="1352" spans="1:14" ht="15.75" thickBot="1">
      <c r="A1352" s="11" t="str">
        <f t="shared" si="64"/>
        <v>Q873230 4</v>
      </c>
      <c r="B1352" s="3" t="s">
        <v>168</v>
      </c>
      <c r="C1352" s="285"/>
      <c r="D1352" s="287"/>
      <c r="E1352" s="193">
        <v>147276.91</v>
      </c>
      <c r="F1352" s="193">
        <v>13198.58</v>
      </c>
      <c r="G1352" s="193">
        <v>683177.45</v>
      </c>
      <c r="H1352" s="194">
        <v>44952</v>
      </c>
      <c r="J1352" s="30" t="str">
        <f t="shared" si="63"/>
        <v>-</v>
      </c>
      <c r="L1352" s="11" t="str">
        <f>IF(I1352&lt;&gt;"",IF(SUMIF(Planes!BA:BA,'Control de pagos'!A1352,Planes!BC:BC)=0,"",SUMIF(Planes!BA:BA,'Control de pagos'!A1352,Planes!BC:BC)),"")</f>
        <v/>
      </c>
      <c r="N1352" s="62">
        <f t="shared" si="65"/>
        <v>522701.96</v>
      </c>
    </row>
    <row r="1353" spans="1:14" ht="15.75" thickBot="1">
      <c r="A1353" s="11" t="str">
        <f t="shared" si="64"/>
        <v>Q873230 5</v>
      </c>
      <c r="B1353" s="3" t="s">
        <v>168</v>
      </c>
      <c r="C1353" s="235">
        <v>5</v>
      </c>
      <c r="D1353" s="288">
        <v>549307.49</v>
      </c>
      <c r="E1353" s="176">
        <v>120671.38</v>
      </c>
      <c r="F1353" s="177" t="s">
        <v>30</v>
      </c>
      <c r="G1353" s="176">
        <v>669978.87</v>
      </c>
      <c r="H1353" s="178">
        <v>44973</v>
      </c>
      <c r="I1353" s="41">
        <v>44973</v>
      </c>
      <c r="J1353" s="30">
        <f t="shared" si="63"/>
        <v>44958</v>
      </c>
      <c r="L1353" s="11" t="str">
        <f>IF(I1353&lt;&gt;"",IF(SUMIF(Planes!BA:BA,'Control de pagos'!A1353,Planes!BC:BC)=0,"",SUMIF(Planes!BA:BA,'Control de pagos'!A1353,Planes!BC:BC)),"")</f>
        <v/>
      </c>
      <c r="N1353" s="62">
        <f t="shared" si="65"/>
        <v>549307.49</v>
      </c>
    </row>
    <row r="1354" spans="1:14" ht="15.75" thickBot="1">
      <c r="A1354" s="11" t="str">
        <f t="shared" si="64"/>
        <v>Q873230 5</v>
      </c>
      <c r="B1354" s="3" t="s">
        <v>168</v>
      </c>
      <c r="C1354" s="237"/>
      <c r="D1354" s="289"/>
      <c r="E1354" s="176">
        <v>120671.38</v>
      </c>
      <c r="F1354" s="176">
        <v>13198.58</v>
      </c>
      <c r="G1354" s="176">
        <v>683177.45</v>
      </c>
      <c r="H1354" s="178">
        <v>44983</v>
      </c>
      <c r="J1354" s="30" t="str">
        <f t="shared" si="63"/>
        <v>-</v>
      </c>
      <c r="L1354" s="11" t="str">
        <f>IF(I1354&lt;&gt;"",IF(SUMIF(Planes!BA:BA,'Control de pagos'!A1354,Planes!BC:BC)=0,"",SUMIF(Planes!BA:BA,'Control de pagos'!A1354,Planes!BC:BC)),"")</f>
        <v/>
      </c>
      <c r="N1354" s="62">
        <f t="shared" si="65"/>
        <v>549307.49</v>
      </c>
    </row>
    <row r="1355" spans="1:14" ht="15.75" thickBot="1">
      <c r="A1355" s="11" t="str">
        <f t="shared" si="64"/>
        <v>Q873230 6</v>
      </c>
      <c r="B1355" s="3" t="s">
        <v>168</v>
      </c>
      <c r="C1355" s="235">
        <v>6</v>
      </c>
      <c r="D1355" s="288">
        <v>577267.24</v>
      </c>
      <c r="E1355" s="176">
        <v>92711.63</v>
      </c>
      <c r="F1355" s="177" t="s">
        <v>30</v>
      </c>
      <c r="G1355" s="176">
        <v>669978.87</v>
      </c>
      <c r="H1355" s="178">
        <v>45001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2">
        <f t="shared" si="65"/>
        <v>577267.24</v>
      </c>
    </row>
    <row r="1356" spans="1:14" ht="15.75" thickBot="1">
      <c r="A1356" s="11" t="str">
        <f t="shared" si="64"/>
        <v>Q873230 6</v>
      </c>
      <c r="B1356" s="3" t="s">
        <v>168</v>
      </c>
      <c r="C1356" s="237"/>
      <c r="D1356" s="289"/>
      <c r="E1356" s="176">
        <v>92711.63</v>
      </c>
      <c r="F1356" s="176">
        <v>13198.58</v>
      </c>
      <c r="G1356" s="176">
        <v>683177.45</v>
      </c>
      <c r="H1356" s="178">
        <v>45011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2">
        <f t="shared" si="65"/>
        <v>577267.24</v>
      </c>
    </row>
    <row r="1357" spans="1:14" ht="15.75" thickBot="1">
      <c r="A1357" s="11" t="str">
        <f t="shared" si="64"/>
        <v>Q873230 7</v>
      </c>
      <c r="B1357" s="3" t="s">
        <v>168</v>
      </c>
      <c r="C1357" s="235">
        <v>7</v>
      </c>
      <c r="D1357" s="288">
        <v>606650.15</v>
      </c>
      <c r="E1357" s="176">
        <v>63328.72</v>
      </c>
      <c r="F1357" s="177" t="s">
        <v>30</v>
      </c>
      <c r="G1357" s="176">
        <v>669978.87</v>
      </c>
      <c r="H1357" s="178">
        <v>45032</v>
      </c>
      <c r="J1357" s="30" t="str">
        <f t="shared" si="63"/>
        <v>-</v>
      </c>
      <c r="L1357" s="11" t="str">
        <f>IF(I1357&lt;&gt;"",IF(SUMIF(Planes!BA:BA,'Control de pagos'!A1357,Planes!BC:BC)=0,"",SUMIF(Planes!BA:BA,'Control de pagos'!A1357,Planes!BC:BC)),"")</f>
        <v/>
      </c>
      <c r="N1357" s="62">
        <f t="shared" si="65"/>
        <v>606650.15</v>
      </c>
    </row>
    <row r="1358" spans="1:14" ht="15.75" thickBot="1">
      <c r="A1358" s="11" t="str">
        <f t="shared" si="64"/>
        <v>Q873230 7</v>
      </c>
      <c r="B1358" s="3" t="s">
        <v>168</v>
      </c>
      <c r="C1358" s="237"/>
      <c r="D1358" s="289"/>
      <c r="E1358" s="176">
        <v>63328.72</v>
      </c>
      <c r="F1358" s="176">
        <v>13198.58</v>
      </c>
      <c r="G1358" s="176">
        <v>683177.45</v>
      </c>
      <c r="H1358" s="178">
        <v>45042</v>
      </c>
      <c r="I1358" s="41">
        <v>45042</v>
      </c>
      <c r="J1358" s="30">
        <f t="shared" si="63"/>
        <v>45017</v>
      </c>
      <c r="L1358" s="11" t="str">
        <f>IF(I1358&lt;&gt;"",IF(SUMIF(Planes!BA:BA,'Control de pagos'!A1358,Planes!BC:BC)=0,"",SUMIF(Planes!BA:BA,'Control de pagos'!A1358,Planes!BC:BC)),"")</f>
        <v/>
      </c>
      <c r="N1358" s="62">
        <f t="shared" si="65"/>
        <v>606650.15</v>
      </c>
    </row>
    <row r="1359" spans="1:14" ht="15.75" thickBot="1">
      <c r="A1359" s="11" t="str">
        <f t="shared" si="64"/>
        <v>Q873230 8</v>
      </c>
      <c r="B1359" s="3" t="s">
        <v>168</v>
      </c>
      <c r="C1359" s="235">
        <v>8</v>
      </c>
      <c r="D1359" s="288">
        <v>637528.79</v>
      </c>
      <c r="E1359" s="176">
        <v>32450.080000000002</v>
      </c>
      <c r="F1359" s="177" t="s">
        <v>30</v>
      </c>
      <c r="G1359" s="176">
        <v>669978.87</v>
      </c>
      <c r="H1359" s="178">
        <v>45062</v>
      </c>
      <c r="I1359" s="41">
        <v>45062</v>
      </c>
      <c r="J1359" s="30">
        <f t="shared" si="63"/>
        <v>45047</v>
      </c>
      <c r="L1359" s="11" t="str">
        <f>IF(I1359&lt;&gt;"",IF(SUMIF(Planes!BA:BA,'Control de pagos'!A1359,Planes!BC:BC)=0,"",SUMIF(Planes!BA:BA,'Control de pagos'!A1359,Planes!BC:BC)),"")</f>
        <v/>
      </c>
      <c r="N1359" s="62">
        <f t="shared" si="65"/>
        <v>637528.79</v>
      </c>
    </row>
    <row r="1360" spans="1:14" ht="15.75" thickBot="1">
      <c r="A1360" s="11" t="str">
        <f t="shared" si="64"/>
        <v>Q873230 8</v>
      </c>
      <c r="B1360" s="3" t="s">
        <v>168</v>
      </c>
      <c r="C1360" s="237"/>
      <c r="D1360" s="289"/>
      <c r="E1360" s="176">
        <v>32450.080000000002</v>
      </c>
      <c r="F1360" s="176">
        <v>13198.58</v>
      </c>
      <c r="G1360" s="176">
        <v>683177.45</v>
      </c>
      <c r="H1360" s="178">
        <v>45072</v>
      </c>
      <c r="J1360" s="30" t="str">
        <f t="shared" si="63"/>
        <v>-</v>
      </c>
      <c r="L1360" s="11" t="str">
        <f>IF(I1360&lt;&gt;"",IF(SUMIF(Planes!BA:BA,'Control de pagos'!A1360,Planes!BC:BC)=0,"",SUMIF(Planes!BA:BA,'Control de pagos'!A1360,Planes!BC:BC)),"")</f>
        <v/>
      </c>
      <c r="N1360" s="62">
        <f t="shared" si="65"/>
        <v>637528.79</v>
      </c>
    </row>
    <row r="1361" spans="1:14" ht="15.75" thickBot="1">
      <c r="A1361" s="11" t="str">
        <f t="shared" si="64"/>
        <v xml:space="preserve"> </v>
      </c>
      <c r="C1361" s="156"/>
      <c r="D1361" s="157"/>
      <c r="E1361" s="158"/>
      <c r="F1361" s="159"/>
      <c r="G1361" s="158"/>
      <c r="H1361" s="160"/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2">
        <f t="shared" si="65"/>
        <v>0</v>
      </c>
    </row>
    <row r="1362" spans="1:14" ht="15.75" thickBot="1">
      <c r="A1362" s="11" t="str">
        <f t="shared" si="64"/>
        <v>R138608 1</v>
      </c>
      <c r="B1362" s="3" t="s">
        <v>173</v>
      </c>
      <c r="C1362" s="235">
        <v>1</v>
      </c>
      <c r="D1362" s="288">
        <v>585406.03</v>
      </c>
      <c r="E1362" s="197">
        <v>308929.26</v>
      </c>
      <c r="F1362" s="198" t="s">
        <v>30</v>
      </c>
      <c r="G1362" s="197">
        <v>894335.29</v>
      </c>
      <c r="H1362" s="199">
        <v>44973</v>
      </c>
      <c r="I1362" s="41">
        <v>44973</v>
      </c>
      <c r="J1362" s="30">
        <f t="shared" si="66"/>
        <v>44958</v>
      </c>
      <c r="L1362" s="11" t="str">
        <f>IF(I1362&lt;&gt;"",IF(SUMIF(Planes!BA:BA,'Control de pagos'!A1362,Planes!BC:BC)=0,"",SUMIF(Planes!BA:BA,'Control de pagos'!A1362,Planes!BC:BC)),"")</f>
        <v/>
      </c>
      <c r="N1362" s="62">
        <f t="shared" si="65"/>
        <v>585406.03</v>
      </c>
    </row>
    <row r="1363" spans="1:14" ht="15.75" thickBot="1">
      <c r="A1363" s="11" t="str">
        <f t="shared" si="64"/>
        <v>R138608 1</v>
      </c>
      <c r="B1363" s="3" t="s">
        <v>173</v>
      </c>
      <c r="C1363" s="237"/>
      <c r="D1363" s="289"/>
      <c r="E1363" s="176">
        <v>308929.26</v>
      </c>
      <c r="F1363" s="176">
        <v>17618.41</v>
      </c>
      <c r="G1363" s="176">
        <v>911953.7</v>
      </c>
      <c r="H1363" s="178">
        <v>44983</v>
      </c>
      <c r="J1363" s="30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2">
        <f t="shared" si="65"/>
        <v>585406.03</v>
      </c>
    </row>
    <row r="1364" spans="1:14" ht="15.75" thickBot="1">
      <c r="A1364" s="11" t="str">
        <f t="shared" si="64"/>
        <v>R138608 2</v>
      </c>
      <c r="B1364" s="3" t="s">
        <v>173</v>
      </c>
      <c r="C1364" s="235">
        <v>2</v>
      </c>
      <c r="D1364" s="288">
        <v>617252.12</v>
      </c>
      <c r="E1364" s="176">
        <v>277083.17</v>
      </c>
      <c r="F1364" s="177" t="s">
        <v>30</v>
      </c>
      <c r="G1364" s="176">
        <v>894335.29</v>
      </c>
      <c r="H1364" s="178">
        <v>45001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2">
        <f t="shared" si="65"/>
        <v>617252.12</v>
      </c>
    </row>
    <row r="1365" spans="1:14" ht="15.75" thickBot="1">
      <c r="A1365" s="11" t="str">
        <f t="shared" si="64"/>
        <v>R138608 2</v>
      </c>
      <c r="B1365" s="3" t="s">
        <v>173</v>
      </c>
      <c r="C1365" s="237"/>
      <c r="D1365" s="289"/>
      <c r="E1365" s="176">
        <v>277083.17</v>
      </c>
      <c r="F1365" s="176">
        <v>17618.41</v>
      </c>
      <c r="G1365" s="176">
        <v>911953.7</v>
      </c>
      <c r="H1365" s="178">
        <v>45011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2">
        <f t="shared" si="65"/>
        <v>617252.12</v>
      </c>
    </row>
    <row r="1366" spans="1:14" ht="15.75" thickBot="1">
      <c r="A1366" s="11" t="str">
        <f t="shared" si="64"/>
        <v>R138608 3</v>
      </c>
      <c r="B1366" s="3" t="s">
        <v>173</v>
      </c>
      <c r="C1366" s="235">
        <v>3</v>
      </c>
      <c r="D1366" s="288">
        <v>650830.63</v>
      </c>
      <c r="E1366" s="176">
        <v>243504.66</v>
      </c>
      <c r="F1366" s="177" t="s">
        <v>30</v>
      </c>
      <c r="G1366" s="176">
        <v>894335.29</v>
      </c>
      <c r="H1366" s="178">
        <v>45032</v>
      </c>
      <c r="J1366" s="30" t="str">
        <f t="shared" si="66"/>
        <v>-</v>
      </c>
      <c r="L1366" s="11" t="str">
        <f>IF(I1366&lt;&gt;"",IF(SUMIF(Planes!BA:BA,'Control de pagos'!A1366,Planes!BC:BC)=0,"",SUMIF(Planes!BA:BA,'Control de pagos'!A1366,Planes!BC:BC)),"")</f>
        <v/>
      </c>
      <c r="N1366" s="62">
        <f t="shared" si="65"/>
        <v>650830.63</v>
      </c>
    </row>
    <row r="1367" spans="1:14" ht="15.75" thickBot="1">
      <c r="A1367" s="11" t="str">
        <f t="shared" si="64"/>
        <v>R138608 3</v>
      </c>
      <c r="B1367" s="3" t="s">
        <v>173</v>
      </c>
      <c r="C1367" s="237"/>
      <c r="D1367" s="289"/>
      <c r="E1367" s="176">
        <v>243504.66</v>
      </c>
      <c r="F1367" s="176">
        <v>17618.41</v>
      </c>
      <c r="G1367" s="176">
        <v>911953.7</v>
      </c>
      <c r="H1367" s="178">
        <v>45042</v>
      </c>
      <c r="I1367" s="41">
        <v>45042</v>
      </c>
      <c r="J1367" s="30">
        <f t="shared" si="66"/>
        <v>45017</v>
      </c>
      <c r="L1367" s="11" t="str">
        <f>IF(I1367&lt;&gt;"",IF(SUMIF(Planes!BA:BA,'Control de pagos'!A1367,Planes!BC:BC)=0,"",SUMIF(Planes!BA:BA,'Control de pagos'!A1367,Planes!BC:BC)),"")</f>
        <v/>
      </c>
      <c r="N1367" s="62">
        <f t="shared" si="65"/>
        <v>650830.63</v>
      </c>
    </row>
    <row r="1368" spans="1:14" ht="15.75" thickBot="1">
      <c r="A1368" s="11" t="str">
        <f t="shared" si="64"/>
        <v>R138608 4</v>
      </c>
      <c r="B1368" s="3" t="s">
        <v>173</v>
      </c>
      <c r="C1368" s="235">
        <v>4</v>
      </c>
      <c r="D1368" s="288">
        <v>686235.82</v>
      </c>
      <c r="E1368" s="176">
        <v>208099.47</v>
      </c>
      <c r="F1368" s="177" t="s">
        <v>30</v>
      </c>
      <c r="G1368" s="176">
        <v>894335.29</v>
      </c>
      <c r="H1368" s="178">
        <v>45062</v>
      </c>
      <c r="I1368" s="41">
        <v>45062</v>
      </c>
      <c r="J1368" s="30">
        <f t="shared" si="66"/>
        <v>45047</v>
      </c>
      <c r="L1368" s="11" t="str">
        <f>IF(I1368&lt;&gt;"",IF(SUMIF(Planes!BA:BA,'Control de pagos'!A1368,Planes!BC:BC)=0,"",SUMIF(Planes!BA:BA,'Control de pagos'!A1368,Planes!BC:BC)),"")</f>
        <v/>
      </c>
      <c r="N1368" s="62">
        <f t="shared" si="65"/>
        <v>686235.82</v>
      </c>
    </row>
    <row r="1369" spans="1:14" ht="15.75" thickBot="1">
      <c r="A1369" s="11" t="str">
        <f t="shared" si="64"/>
        <v>R138608 4</v>
      </c>
      <c r="B1369" s="3" t="s">
        <v>173</v>
      </c>
      <c r="C1369" s="237"/>
      <c r="D1369" s="289"/>
      <c r="E1369" s="176">
        <v>208099.47</v>
      </c>
      <c r="F1369" s="176">
        <v>17618.41</v>
      </c>
      <c r="G1369" s="176">
        <v>911953.7</v>
      </c>
      <c r="H1369" s="178">
        <v>45072</v>
      </c>
      <c r="J1369" s="30" t="str">
        <f t="shared" si="66"/>
        <v>-</v>
      </c>
      <c r="L1369" s="11" t="str">
        <f>IF(I1369&lt;&gt;"",IF(SUMIF(Planes!BA:BA,'Control de pagos'!A1369,Planes!BC:BC)=0,"",SUMIF(Planes!BA:BA,'Control de pagos'!A1369,Planes!BC:BC)),"")</f>
        <v/>
      </c>
      <c r="N1369" s="62">
        <f t="shared" si="65"/>
        <v>686235.82</v>
      </c>
    </row>
    <row r="1370" spans="1:14" ht="15.75" thickBot="1">
      <c r="A1370" s="11" t="str">
        <f t="shared" si="64"/>
        <v>R138608 5</v>
      </c>
      <c r="B1370" s="3" t="s">
        <v>173</v>
      </c>
      <c r="C1370" s="235">
        <v>5</v>
      </c>
      <c r="D1370" s="288">
        <v>723567.05</v>
      </c>
      <c r="E1370" s="176">
        <v>170768.24</v>
      </c>
      <c r="F1370" s="177" t="s">
        <v>30</v>
      </c>
      <c r="G1370" s="176">
        <v>894335.29</v>
      </c>
      <c r="H1370" s="178">
        <v>45093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2">
        <f t="shared" si="65"/>
        <v>723567.05</v>
      </c>
    </row>
    <row r="1371" spans="1:14" ht="15.75" thickBot="1">
      <c r="A1371" s="11" t="str">
        <f t="shared" si="64"/>
        <v>R138608 5</v>
      </c>
      <c r="B1371" s="3" t="s">
        <v>173</v>
      </c>
      <c r="C1371" s="237"/>
      <c r="D1371" s="289"/>
      <c r="E1371" s="176">
        <v>170768.24</v>
      </c>
      <c r="F1371" s="176">
        <v>17618.41</v>
      </c>
      <c r="G1371" s="176">
        <v>911953.7</v>
      </c>
      <c r="H1371" s="178">
        <v>45103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2">
        <f t="shared" si="65"/>
        <v>723567.05</v>
      </c>
    </row>
    <row r="1372" spans="1:14" ht="15.75" thickBot="1">
      <c r="A1372" s="11" t="str">
        <f t="shared" si="64"/>
        <v>R138608 6</v>
      </c>
      <c r="B1372" s="3" t="s">
        <v>173</v>
      </c>
      <c r="C1372" s="235">
        <v>6</v>
      </c>
      <c r="D1372" s="288">
        <v>762929.1</v>
      </c>
      <c r="E1372" s="176">
        <v>131406.19</v>
      </c>
      <c r="F1372" s="177" t="s">
        <v>30</v>
      </c>
      <c r="G1372" s="176">
        <v>894335.29</v>
      </c>
      <c r="H1372" s="178">
        <v>45123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2">
        <f t="shared" si="65"/>
        <v>762929.1</v>
      </c>
    </row>
    <row r="1373" spans="1:14" ht="15.75" thickBot="1">
      <c r="A1373" s="11" t="str">
        <f t="shared" si="64"/>
        <v>R138608 6</v>
      </c>
      <c r="B1373" s="3" t="s">
        <v>173</v>
      </c>
      <c r="C1373" s="237"/>
      <c r="D1373" s="289"/>
      <c r="E1373" s="176">
        <v>131406.19</v>
      </c>
      <c r="F1373" s="176">
        <v>17618.41</v>
      </c>
      <c r="G1373" s="176">
        <v>911953.7</v>
      </c>
      <c r="H1373" s="178">
        <v>45133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2">
        <f t="shared" si="65"/>
        <v>762929.1</v>
      </c>
    </row>
    <row r="1374" spans="1:14" ht="15.75" thickBot="1">
      <c r="A1374" s="11" t="str">
        <f t="shared" si="64"/>
        <v>R138608 7</v>
      </c>
      <c r="B1374" s="3" t="s">
        <v>173</v>
      </c>
      <c r="C1374" s="235">
        <v>7</v>
      </c>
      <c r="D1374" s="288">
        <v>804432.44</v>
      </c>
      <c r="E1374" s="176">
        <v>89902.85</v>
      </c>
      <c r="F1374" s="177" t="s">
        <v>30</v>
      </c>
      <c r="G1374" s="176">
        <v>894335.29</v>
      </c>
      <c r="H1374" s="178">
        <v>45154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2">
        <f t="shared" si="65"/>
        <v>804432.44</v>
      </c>
    </row>
    <row r="1375" spans="1:14" ht="15.75" thickBot="1">
      <c r="A1375" s="11" t="str">
        <f t="shared" si="64"/>
        <v>R138608 7</v>
      </c>
      <c r="B1375" s="3" t="s">
        <v>173</v>
      </c>
      <c r="C1375" s="237"/>
      <c r="D1375" s="289"/>
      <c r="E1375" s="176">
        <v>89902.85</v>
      </c>
      <c r="F1375" s="176">
        <v>17618.41</v>
      </c>
      <c r="G1375" s="176">
        <v>911953.7</v>
      </c>
      <c r="H1375" s="178">
        <v>45164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2">
        <f t="shared" si="65"/>
        <v>804432.44</v>
      </c>
    </row>
    <row r="1376" spans="1:14" ht="15.75" thickBot="1">
      <c r="A1376" s="11" t="str">
        <f t="shared" si="64"/>
        <v>R138608 8</v>
      </c>
      <c r="B1376" s="3" t="s">
        <v>173</v>
      </c>
      <c r="C1376" s="235">
        <v>8</v>
      </c>
      <c r="D1376" s="288">
        <v>848193.56</v>
      </c>
      <c r="E1376" s="176">
        <v>46141.73</v>
      </c>
      <c r="F1376" s="177" t="s">
        <v>30</v>
      </c>
      <c r="G1376" s="176">
        <v>894335.29</v>
      </c>
      <c r="H1376" s="178">
        <v>45185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2">
        <f t="shared" si="65"/>
        <v>848193.56</v>
      </c>
    </row>
    <row r="1377" spans="1:14" ht="15.75" thickBot="1">
      <c r="A1377" s="11" t="str">
        <f t="shared" si="64"/>
        <v>R138608 8</v>
      </c>
      <c r="B1377" s="3" t="s">
        <v>173</v>
      </c>
      <c r="C1377" s="237"/>
      <c r="D1377" s="289"/>
      <c r="E1377" s="176">
        <v>46141.73</v>
      </c>
      <c r="F1377" s="176">
        <v>17618.41</v>
      </c>
      <c r="G1377" s="176">
        <v>911953.7</v>
      </c>
      <c r="H1377" s="178">
        <v>45195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2">
        <f t="shared" si="65"/>
        <v>848193.56</v>
      </c>
    </row>
    <row r="1378" spans="1:14" ht="15.75" thickBot="1">
      <c r="A1378" s="11" t="str">
        <f t="shared" si="64"/>
        <v xml:space="preserve"> </v>
      </c>
      <c r="C1378" s="156"/>
      <c r="D1378" s="157"/>
      <c r="E1378" s="158"/>
      <c r="F1378" s="159"/>
      <c r="G1378" s="158"/>
      <c r="H1378" s="160"/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2">
        <f t="shared" si="65"/>
        <v>0</v>
      </c>
    </row>
    <row r="1379" spans="1:14" ht="15.75" thickBot="1">
      <c r="A1379" s="11" t="str">
        <f t="shared" si="64"/>
        <v>R202589 1</v>
      </c>
      <c r="B1379" s="3" t="s">
        <v>175</v>
      </c>
      <c r="C1379" s="235">
        <v>1</v>
      </c>
      <c r="D1379" s="288">
        <v>252094.88</v>
      </c>
      <c r="E1379" s="197">
        <v>133034.99</v>
      </c>
      <c r="F1379" s="198" t="s">
        <v>30</v>
      </c>
      <c r="G1379" s="197">
        <v>385129.87</v>
      </c>
      <c r="H1379" s="199">
        <v>44973</v>
      </c>
      <c r="I1379" s="41">
        <v>44973</v>
      </c>
      <c r="J1379" s="30">
        <f t="shared" si="66"/>
        <v>44958</v>
      </c>
      <c r="L1379" s="11" t="str">
        <f>IF(I1379&lt;&gt;"",IF(SUMIF(Planes!BA:BA,'Control de pagos'!A1379,Planes!BC:BC)=0,"",SUMIF(Planes!BA:BA,'Control de pagos'!A1379,Planes!BC:BC)),"")</f>
        <v/>
      </c>
      <c r="N1379" s="62">
        <f t="shared" si="65"/>
        <v>252094.88</v>
      </c>
    </row>
    <row r="1380" spans="1:14" ht="15.75" thickBot="1">
      <c r="A1380" s="11" t="str">
        <f t="shared" si="64"/>
        <v>R202589 1</v>
      </c>
      <c r="B1380" s="3" t="s">
        <v>175</v>
      </c>
      <c r="C1380" s="237"/>
      <c r="D1380" s="289"/>
      <c r="E1380" s="176">
        <v>133034.99</v>
      </c>
      <c r="F1380" s="176">
        <v>7587.06</v>
      </c>
      <c r="G1380" s="176">
        <v>392716.93</v>
      </c>
      <c r="H1380" s="178">
        <v>44983</v>
      </c>
      <c r="J1380" s="30" t="str">
        <f t="shared" si="66"/>
        <v>-</v>
      </c>
      <c r="L1380" s="11" t="str">
        <f>IF(I1380&lt;&gt;"",IF(SUMIF(Planes!BA:BA,'Control de pagos'!A1380,Planes!BC:BC)=0,"",SUMIF(Planes!BA:BA,'Control de pagos'!A1380,Planes!BC:BC)),"")</f>
        <v/>
      </c>
      <c r="N1380" s="62">
        <f t="shared" si="65"/>
        <v>252094.88</v>
      </c>
    </row>
    <row r="1381" spans="1:14" ht="15.75" thickBot="1">
      <c r="A1381" s="11" t="str">
        <f t="shared" si="64"/>
        <v>R202589 2</v>
      </c>
      <c r="B1381" s="3" t="s">
        <v>175</v>
      </c>
      <c r="C1381" s="235">
        <v>2</v>
      </c>
      <c r="D1381" s="288">
        <v>265808.84000000003</v>
      </c>
      <c r="E1381" s="176">
        <v>119321.03</v>
      </c>
      <c r="F1381" s="177" t="s">
        <v>30</v>
      </c>
      <c r="G1381" s="176">
        <v>385129.87</v>
      </c>
      <c r="H1381" s="178">
        <v>45001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2">
        <f t="shared" si="65"/>
        <v>265808.84000000003</v>
      </c>
    </row>
    <row r="1382" spans="1:14" ht="15.75" thickBot="1">
      <c r="A1382" s="11" t="str">
        <f t="shared" si="64"/>
        <v>R202589 2</v>
      </c>
      <c r="B1382" s="3" t="s">
        <v>175</v>
      </c>
      <c r="C1382" s="237"/>
      <c r="D1382" s="289"/>
      <c r="E1382" s="176">
        <v>119321.03</v>
      </c>
      <c r="F1382" s="176">
        <v>7587.06</v>
      </c>
      <c r="G1382" s="176">
        <v>392716.93</v>
      </c>
      <c r="H1382" s="178">
        <v>45011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2">
        <f t="shared" si="65"/>
        <v>265808.84000000003</v>
      </c>
    </row>
    <row r="1383" spans="1:14" ht="15.75" thickBot="1">
      <c r="A1383" s="11" t="str">
        <f t="shared" si="64"/>
        <v>R202589 3</v>
      </c>
      <c r="B1383" s="3" t="s">
        <v>175</v>
      </c>
      <c r="C1383" s="235">
        <v>3</v>
      </c>
      <c r="D1383" s="288">
        <v>280268.84000000003</v>
      </c>
      <c r="E1383" s="176">
        <v>104861.03</v>
      </c>
      <c r="F1383" s="177" t="s">
        <v>30</v>
      </c>
      <c r="G1383" s="176">
        <v>385129.87</v>
      </c>
      <c r="H1383" s="178">
        <v>45032</v>
      </c>
      <c r="J1383" s="30" t="str">
        <f t="shared" si="66"/>
        <v>-</v>
      </c>
      <c r="L1383" s="11" t="str">
        <f>IF(I1383&lt;&gt;"",IF(SUMIF(Planes!BA:BA,'Control de pagos'!A1383,Planes!BC:BC)=0,"",SUMIF(Planes!BA:BA,'Control de pagos'!A1383,Planes!BC:BC)),"")</f>
        <v/>
      </c>
      <c r="N1383" s="62">
        <f t="shared" si="65"/>
        <v>280268.84000000003</v>
      </c>
    </row>
    <row r="1384" spans="1:14" ht="15.75" thickBot="1">
      <c r="A1384" s="11" t="str">
        <f t="shared" si="64"/>
        <v>R202589 3</v>
      </c>
      <c r="B1384" s="3" t="s">
        <v>175</v>
      </c>
      <c r="C1384" s="237"/>
      <c r="D1384" s="289"/>
      <c r="E1384" s="176">
        <v>104861.03</v>
      </c>
      <c r="F1384" s="176">
        <v>7587.06</v>
      </c>
      <c r="G1384" s="176">
        <v>392716.93</v>
      </c>
      <c r="H1384" s="178">
        <v>45042</v>
      </c>
      <c r="I1384" s="41">
        <v>45042</v>
      </c>
      <c r="J1384" s="30">
        <f t="shared" si="66"/>
        <v>45017</v>
      </c>
      <c r="L1384" s="11" t="str">
        <f>IF(I1384&lt;&gt;"",IF(SUMIF(Planes!BA:BA,'Control de pagos'!A1384,Planes!BC:BC)=0,"",SUMIF(Planes!BA:BA,'Control de pagos'!A1384,Planes!BC:BC)),"")</f>
        <v/>
      </c>
      <c r="N1384" s="62">
        <f t="shared" si="65"/>
        <v>280268.84000000003</v>
      </c>
    </row>
    <row r="1385" spans="1:14" ht="15.75" thickBot="1">
      <c r="A1385" s="11" t="str">
        <f t="shared" si="64"/>
        <v>R202589 4</v>
      </c>
      <c r="B1385" s="3" t="s">
        <v>175</v>
      </c>
      <c r="C1385" s="235">
        <v>4</v>
      </c>
      <c r="D1385" s="288">
        <v>295515.46999999997</v>
      </c>
      <c r="E1385" s="176">
        <v>89614.399999999994</v>
      </c>
      <c r="F1385" s="177" t="s">
        <v>30</v>
      </c>
      <c r="G1385" s="176">
        <v>385129.87</v>
      </c>
      <c r="H1385" s="178">
        <v>45062</v>
      </c>
      <c r="I1385" s="41">
        <v>45062</v>
      </c>
      <c r="J1385" s="30">
        <f t="shared" si="66"/>
        <v>45047</v>
      </c>
      <c r="L1385" s="11" t="str">
        <f>IF(I1385&lt;&gt;"",IF(SUMIF(Planes!BA:BA,'Control de pagos'!A1385,Planes!BC:BC)=0,"",SUMIF(Planes!BA:BA,'Control de pagos'!A1385,Planes!BC:BC)),"")</f>
        <v/>
      </c>
      <c r="N1385" s="62">
        <f t="shared" si="65"/>
        <v>295515.46999999997</v>
      </c>
    </row>
    <row r="1386" spans="1:14" ht="15.75" thickBot="1">
      <c r="A1386" s="11" t="str">
        <f t="shared" ref="A1386:A1449" si="67">B1386&amp;" "&amp;IF(C1386="",C1385,C1386)</f>
        <v>R202589 4</v>
      </c>
      <c r="B1386" s="3" t="s">
        <v>175</v>
      </c>
      <c r="C1386" s="237"/>
      <c r="D1386" s="289"/>
      <c r="E1386" s="176">
        <v>89614.399999999994</v>
      </c>
      <c r="F1386" s="176">
        <v>7587.06</v>
      </c>
      <c r="G1386" s="176">
        <v>392716.93</v>
      </c>
      <c r="H1386" s="178">
        <v>45072</v>
      </c>
      <c r="J1386" s="30" t="str">
        <f t="shared" si="66"/>
        <v>-</v>
      </c>
      <c r="L1386" s="11" t="str">
        <f>IF(I1386&lt;&gt;"",IF(SUMIF(Planes!BA:BA,'Control de pagos'!A1386,Planes!BC:BC)=0,"",SUMIF(Planes!BA:BA,'Control de pagos'!A1386,Planes!BC:BC)),"")</f>
        <v/>
      </c>
      <c r="N1386" s="62">
        <f t="shared" si="65"/>
        <v>295515.46999999997</v>
      </c>
    </row>
    <row r="1387" spans="1:14" ht="15.75" thickBot="1">
      <c r="A1387" s="11" t="str">
        <f t="shared" si="67"/>
        <v>R202589 5</v>
      </c>
      <c r="B1387" s="3" t="s">
        <v>175</v>
      </c>
      <c r="C1387" s="235">
        <v>5</v>
      </c>
      <c r="D1387" s="288">
        <v>311591.51</v>
      </c>
      <c r="E1387" s="176">
        <v>73538.36</v>
      </c>
      <c r="F1387" s="177" t="s">
        <v>30</v>
      </c>
      <c r="G1387" s="176">
        <v>385129.87</v>
      </c>
      <c r="H1387" s="178">
        <v>45093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2">
        <f t="shared" si="65"/>
        <v>311591.51</v>
      </c>
    </row>
    <row r="1388" spans="1:14" ht="15.75" thickBot="1">
      <c r="A1388" s="11" t="str">
        <f t="shared" si="67"/>
        <v>R202589 5</v>
      </c>
      <c r="B1388" s="3" t="s">
        <v>175</v>
      </c>
      <c r="C1388" s="237"/>
      <c r="D1388" s="289"/>
      <c r="E1388" s="176">
        <v>73538.36</v>
      </c>
      <c r="F1388" s="176">
        <v>7587.06</v>
      </c>
      <c r="G1388" s="176">
        <v>392716.93</v>
      </c>
      <c r="H1388" s="178">
        <v>45103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2">
        <f t="shared" si="65"/>
        <v>311591.51</v>
      </c>
    </row>
    <row r="1389" spans="1:14" ht="15.75" thickBot="1">
      <c r="A1389" s="11" t="str">
        <f t="shared" si="67"/>
        <v>R202589 6</v>
      </c>
      <c r="B1389" s="3" t="s">
        <v>175</v>
      </c>
      <c r="C1389" s="235">
        <v>6</v>
      </c>
      <c r="D1389" s="288">
        <v>328542.09000000003</v>
      </c>
      <c r="E1389" s="176">
        <v>56587.78</v>
      </c>
      <c r="F1389" s="177" t="s">
        <v>30</v>
      </c>
      <c r="G1389" s="176">
        <v>385129.87</v>
      </c>
      <c r="H1389" s="178">
        <v>45123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2">
        <f t="shared" si="65"/>
        <v>328542.09000000003</v>
      </c>
    </row>
    <row r="1390" spans="1:14" ht="15.75" thickBot="1">
      <c r="A1390" s="11" t="str">
        <f t="shared" si="67"/>
        <v>R202589 6</v>
      </c>
      <c r="B1390" s="3" t="s">
        <v>175</v>
      </c>
      <c r="C1390" s="237"/>
      <c r="D1390" s="289"/>
      <c r="E1390" s="176">
        <v>56587.78</v>
      </c>
      <c r="F1390" s="176">
        <v>7587.06</v>
      </c>
      <c r="G1390" s="176">
        <v>392716.93</v>
      </c>
      <c r="H1390" s="178">
        <v>45133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2">
        <f t="shared" si="65"/>
        <v>328542.09000000003</v>
      </c>
    </row>
    <row r="1391" spans="1:14" ht="15.75" thickBot="1">
      <c r="A1391" s="11" t="str">
        <f t="shared" si="67"/>
        <v>R202589 7</v>
      </c>
      <c r="B1391" s="3" t="s">
        <v>175</v>
      </c>
      <c r="C1391" s="235">
        <v>7</v>
      </c>
      <c r="D1391" s="288">
        <v>346414.77</v>
      </c>
      <c r="E1391" s="176">
        <v>38715.1</v>
      </c>
      <c r="F1391" s="177" t="s">
        <v>30</v>
      </c>
      <c r="G1391" s="176">
        <v>385129.87</v>
      </c>
      <c r="H1391" s="178">
        <v>45154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2">
        <f t="shared" si="65"/>
        <v>346414.77</v>
      </c>
    </row>
    <row r="1392" spans="1:14" ht="15.75" thickBot="1">
      <c r="A1392" s="11" t="str">
        <f t="shared" si="67"/>
        <v>R202589 7</v>
      </c>
      <c r="B1392" s="3" t="s">
        <v>175</v>
      </c>
      <c r="C1392" s="237"/>
      <c r="D1392" s="289"/>
      <c r="E1392" s="176">
        <v>38715.1</v>
      </c>
      <c r="F1392" s="176">
        <v>7587.06</v>
      </c>
      <c r="G1392" s="176">
        <v>392716.93</v>
      </c>
      <c r="H1392" s="178">
        <v>45164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2">
        <f t="shared" si="65"/>
        <v>346414.77</v>
      </c>
    </row>
    <row r="1393" spans="1:14" ht="15.75" thickBot="1">
      <c r="A1393" s="11" t="str">
        <f t="shared" si="67"/>
        <v>R202589 8</v>
      </c>
      <c r="B1393" s="3" t="s">
        <v>175</v>
      </c>
      <c r="C1393" s="235">
        <v>8</v>
      </c>
      <c r="D1393" s="288">
        <v>365259.74</v>
      </c>
      <c r="E1393" s="176">
        <v>19870.13</v>
      </c>
      <c r="F1393" s="177" t="s">
        <v>30</v>
      </c>
      <c r="G1393" s="176">
        <v>385129.87</v>
      </c>
      <c r="H1393" s="178">
        <v>45185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2">
        <f t="shared" si="65"/>
        <v>365259.74</v>
      </c>
    </row>
    <row r="1394" spans="1:14" ht="15.75" thickBot="1">
      <c r="A1394" s="11" t="str">
        <f t="shared" si="67"/>
        <v>R202589 8</v>
      </c>
      <c r="B1394" s="3" t="s">
        <v>175</v>
      </c>
      <c r="C1394" s="237"/>
      <c r="D1394" s="289"/>
      <c r="E1394" s="176">
        <v>19870.13</v>
      </c>
      <c r="F1394" s="176">
        <v>7587.06</v>
      </c>
      <c r="G1394" s="176">
        <v>392716.93</v>
      </c>
      <c r="H1394" s="178">
        <v>45195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2">
        <f t="shared" si="65"/>
        <v>365259.74</v>
      </c>
    </row>
    <row r="1395" spans="1:14" ht="15.75" thickBot="1">
      <c r="A1395" s="11" t="str">
        <f t="shared" si="67"/>
        <v xml:space="preserve"> </v>
      </c>
      <c r="C1395" s="156"/>
      <c r="D1395" s="157"/>
      <c r="E1395" s="158"/>
      <c r="F1395" s="159"/>
      <c r="G1395" s="158"/>
      <c r="H1395" s="160"/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2">
        <f t="shared" si="65"/>
        <v>0</v>
      </c>
    </row>
    <row r="1396" spans="1:14" ht="15.75" thickBot="1">
      <c r="A1396" s="11" t="str">
        <f t="shared" si="67"/>
        <v>R470668 1</v>
      </c>
      <c r="B1396" s="3" t="s">
        <v>177</v>
      </c>
      <c r="C1396" s="290">
        <v>1</v>
      </c>
      <c r="D1396" s="292">
        <v>204531.15</v>
      </c>
      <c r="E1396" s="207">
        <v>104866.04</v>
      </c>
      <c r="F1396" s="208" t="s">
        <v>30</v>
      </c>
      <c r="G1396" s="207">
        <v>309397.19</v>
      </c>
      <c r="H1396" s="209">
        <v>45062</v>
      </c>
      <c r="I1396" s="41">
        <v>45062</v>
      </c>
      <c r="J1396" s="30">
        <f t="shared" si="66"/>
        <v>45047</v>
      </c>
      <c r="L1396" s="11" t="str">
        <f>IF(I1396&lt;&gt;"",IF(SUMIF(Planes!BA:BA,'Control de pagos'!A1396,Planes!BC:BC)=0,"",SUMIF(Planes!BA:BA,'Control de pagos'!A1396,Planes!BC:BC)),"")</f>
        <v/>
      </c>
      <c r="N1396" s="62">
        <f t="shared" si="65"/>
        <v>204531.15</v>
      </c>
    </row>
    <row r="1397" spans="1:14" ht="15.75" thickBot="1">
      <c r="A1397" s="11" t="str">
        <f t="shared" si="67"/>
        <v>R470668 1</v>
      </c>
      <c r="B1397" s="3" t="s">
        <v>177</v>
      </c>
      <c r="C1397" s="291"/>
      <c r="D1397" s="293"/>
      <c r="E1397" s="176">
        <v>104866.04</v>
      </c>
      <c r="F1397" s="176">
        <v>6095.12</v>
      </c>
      <c r="G1397" s="176">
        <v>315492.31</v>
      </c>
      <c r="H1397" s="178">
        <v>45072</v>
      </c>
      <c r="J1397" s="30" t="str">
        <f t="shared" si="66"/>
        <v>-</v>
      </c>
      <c r="L1397" s="11" t="str">
        <f>IF(I1397&lt;&gt;"",IF(SUMIF(Planes!BA:BA,'Control de pagos'!A1397,Planes!BC:BC)=0,"",SUMIF(Planes!BA:BA,'Control de pagos'!A1397,Planes!BC:BC)),"")</f>
        <v/>
      </c>
      <c r="N1397" s="62">
        <f t="shared" si="65"/>
        <v>204531.15</v>
      </c>
    </row>
    <row r="1398" spans="1:14" ht="15.75" thickBot="1">
      <c r="A1398" s="11" t="str">
        <f t="shared" si="67"/>
        <v>R470668 2</v>
      </c>
      <c r="B1398" s="3" t="s">
        <v>177</v>
      </c>
      <c r="C1398" s="235">
        <v>2</v>
      </c>
      <c r="D1398" s="288">
        <v>215391.76</v>
      </c>
      <c r="E1398" s="176">
        <v>94005.43</v>
      </c>
      <c r="F1398" s="177" t="s">
        <v>30</v>
      </c>
      <c r="G1398" s="176">
        <v>309397.19</v>
      </c>
      <c r="H1398" s="178">
        <v>45093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2">
        <f t="shared" si="65"/>
        <v>215391.76</v>
      </c>
    </row>
    <row r="1399" spans="1:14" ht="15.75" thickBot="1">
      <c r="A1399" s="11" t="str">
        <f t="shared" si="67"/>
        <v>R470668 2</v>
      </c>
      <c r="B1399" s="3" t="s">
        <v>177</v>
      </c>
      <c r="C1399" s="237"/>
      <c r="D1399" s="289"/>
      <c r="E1399" s="176">
        <v>94005.43</v>
      </c>
      <c r="F1399" s="176">
        <v>6095.12</v>
      </c>
      <c r="G1399" s="176">
        <v>315492.31</v>
      </c>
      <c r="H1399" s="178">
        <v>45103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2">
        <f t="shared" si="65"/>
        <v>215391.76</v>
      </c>
    </row>
    <row r="1400" spans="1:14" ht="15.75" thickBot="1">
      <c r="A1400" s="11" t="str">
        <f t="shared" si="67"/>
        <v>R470668 3</v>
      </c>
      <c r="B1400" s="3" t="s">
        <v>177</v>
      </c>
      <c r="C1400" s="235">
        <v>3</v>
      </c>
      <c r="D1400" s="288">
        <v>226829.06</v>
      </c>
      <c r="E1400" s="176">
        <v>82568.13</v>
      </c>
      <c r="F1400" s="177" t="s">
        <v>30</v>
      </c>
      <c r="G1400" s="176">
        <v>309397.19</v>
      </c>
      <c r="H1400" s="178">
        <v>45123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2">
        <f t="shared" si="65"/>
        <v>226829.06</v>
      </c>
    </row>
    <row r="1401" spans="1:14" ht="15.75" thickBot="1">
      <c r="A1401" s="11" t="str">
        <f t="shared" si="67"/>
        <v>R470668 3</v>
      </c>
      <c r="B1401" s="3" t="s">
        <v>177</v>
      </c>
      <c r="C1401" s="237"/>
      <c r="D1401" s="289"/>
      <c r="E1401" s="176">
        <v>82568.13</v>
      </c>
      <c r="F1401" s="176">
        <v>6095.12</v>
      </c>
      <c r="G1401" s="176">
        <v>315492.31</v>
      </c>
      <c r="H1401" s="178">
        <v>45133</v>
      </c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2">
        <f t="shared" si="65"/>
        <v>226829.06</v>
      </c>
    </row>
    <row r="1402" spans="1:14" ht="15.75" thickBot="1">
      <c r="A1402" s="11" t="str">
        <f t="shared" si="67"/>
        <v>R470668 4</v>
      </c>
      <c r="B1402" s="3" t="s">
        <v>177</v>
      </c>
      <c r="C1402" s="235">
        <v>4</v>
      </c>
      <c r="D1402" s="288">
        <v>238873.68</v>
      </c>
      <c r="E1402" s="176">
        <v>70523.509999999995</v>
      </c>
      <c r="F1402" s="177" t="s">
        <v>30</v>
      </c>
      <c r="G1402" s="176">
        <v>309397.19</v>
      </c>
      <c r="H1402" s="178">
        <v>45154</v>
      </c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2">
        <f t="shared" si="65"/>
        <v>238873.68</v>
      </c>
    </row>
    <row r="1403" spans="1:14" ht="15.75" thickBot="1">
      <c r="A1403" s="11" t="str">
        <f t="shared" si="67"/>
        <v>R470668 4</v>
      </c>
      <c r="B1403" s="3" t="s">
        <v>177</v>
      </c>
      <c r="C1403" s="237"/>
      <c r="D1403" s="289"/>
      <c r="E1403" s="176">
        <v>70523.509999999995</v>
      </c>
      <c r="F1403" s="176">
        <v>6095.12</v>
      </c>
      <c r="G1403" s="176">
        <v>315492.31</v>
      </c>
      <c r="H1403" s="178">
        <v>45164</v>
      </c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2">
        <f t="shared" si="65"/>
        <v>238873.68</v>
      </c>
    </row>
    <row r="1404" spans="1:14" ht="15.75" thickBot="1">
      <c r="A1404" s="11" t="str">
        <f t="shared" si="67"/>
        <v>R470668 5</v>
      </c>
      <c r="B1404" s="3" t="s">
        <v>177</v>
      </c>
      <c r="C1404" s="235">
        <v>5</v>
      </c>
      <c r="D1404" s="288">
        <v>251557.87</v>
      </c>
      <c r="E1404" s="176">
        <v>57839.32</v>
      </c>
      <c r="F1404" s="177" t="s">
        <v>30</v>
      </c>
      <c r="G1404" s="176">
        <v>309397.19</v>
      </c>
      <c r="H1404" s="178">
        <v>45185</v>
      </c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2">
        <f t="shared" si="65"/>
        <v>251557.87</v>
      </c>
    </row>
    <row r="1405" spans="1:14" ht="15.75" thickBot="1">
      <c r="A1405" s="11" t="str">
        <f t="shared" si="67"/>
        <v>R470668 5</v>
      </c>
      <c r="B1405" s="3" t="s">
        <v>177</v>
      </c>
      <c r="C1405" s="237"/>
      <c r="D1405" s="289"/>
      <c r="E1405" s="176">
        <v>57839.32</v>
      </c>
      <c r="F1405" s="176">
        <v>6095.12</v>
      </c>
      <c r="G1405" s="176">
        <v>315492.31</v>
      </c>
      <c r="H1405" s="178">
        <v>45195</v>
      </c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2">
        <f t="shared" si="65"/>
        <v>251557.87</v>
      </c>
    </row>
    <row r="1406" spans="1:14" ht="15.75" thickBot="1">
      <c r="A1406" s="11" t="str">
        <f t="shared" si="67"/>
        <v>R470668 6</v>
      </c>
      <c r="B1406" s="3" t="s">
        <v>177</v>
      </c>
      <c r="C1406" s="235">
        <v>6</v>
      </c>
      <c r="D1406" s="288">
        <v>264915.59999999998</v>
      </c>
      <c r="E1406" s="176">
        <v>44481.59</v>
      </c>
      <c r="F1406" s="177" t="s">
        <v>30</v>
      </c>
      <c r="G1406" s="176">
        <v>309397.19</v>
      </c>
      <c r="H1406" s="178">
        <v>45215</v>
      </c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2">
        <f t="shared" si="65"/>
        <v>264915.59999999998</v>
      </c>
    </row>
    <row r="1407" spans="1:14" ht="15.75" thickBot="1">
      <c r="A1407" s="11" t="str">
        <f t="shared" si="67"/>
        <v>R470668 6</v>
      </c>
      <c r="B1407" s="3" t="s">
        <v>177</v>
      </c>
      <c r="C1407" s="237"/>
      <c r="D1407" s="289"/>
      <c r="E1407" s="176">
        <v>44481.59</v>
      </c>
      <c r="F1407" s="176">
        <v>6095.12</v>
      </c>
      <c r="G1407" s="176">
        <v>315492.31</v>
      </c>
      <c r="H1407" s="178">
        <v>45225</v>
      </c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2">
        <f t="shared" si="65"/>
        <v>264915.59999999998</v>
      </c>
    </row>
    <row r="1408" spans="1:14" ht="15.75" thickBot="1">
      <c r="A1408" s="11" t="str">
        <f t="shared" si="67"/>
        <v>R470668 7</v>
      </c>
      <c r="B1408" s="3" t="s">
        <v>177</v>
      </c>
      <c r="C1408" s="235">
        <v>7</v>
      </c>
      <c r="D1408" s="288">
        <v>278982.62</v>
      </c>
      <c r="E1408" s="176">
        <v>30414.57</v>
      </c>
      <c r="F1408" s="177" t="s">
        <v>30</v>
      </c>
      <c r="G1408" s="176">
        <v>309397.19</v>
      </c>
      <c r="H1408" s="178">
        <v>45246</v>
      </c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2">
        <f t="shared" si="65"/>
        <v>278982.62</v>
      </c>
    </row>
    <row r="1409" spans="1:14" ht="15.75" thickBot="1">
      <c r="A1409" s="11" t="str">
        <f t="shared" si="67"/>
        <v>R470668 7</v>
      </c>
      <c r="B1409" s="3" t="s">
        <v>177</v>
      </c>
      <c r="C1409" s="237"/>
      <c r="D1409" s="289"/>
      <c r="E1409" s="176">
        <v>30414.57</v>
      </c>
      <c r="F1409" s="176">
        <v>6095.12</v>
      </c>
      <c r="G1409" s="176">
        <v>315492.31</v>
      </c>
      <c r="H1409" s="178">
        <v>45256</v>
      </c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2">
        <f t="shared" si="65"/>
        <v>278982.62</v>
      </c>
    </row>
    <row r="1410" spans="1:14" ht="15.75" thickBot="1">
      <c r="A1410" s="11" t="str">
        <f t="shared" si="67"/>
        <v>R470668 8</v>
      </c>
      <c r="B1410" s="3" t="s">
        <v>177</v>
      </c>
      <c r="C1410" s="235">
        <v>8</v>
      </c>
      <c r="D1410" s="288">
        <v>293796.55</v>
      </c>
      <c r="E1410" s="176">
        <v>15600.64</v>
      </c>
      <c r="F1410" s="177" t="s">
        <v>30</v>
      </c>
      <c r="G1410" s="176">
        <v>309397.19</v>
      </c>
      <c r="H1410" s="178">
        <v>45276</v>
      </c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2">
        <f t="shared" si="65"/>
        <v>293796.55</v>
      </c>
    </row>
    <row r="1411" spans="1:14" ht="15.75" thickBot="1">
      <c r="A1411" s="11" t="str">
        <f t="shared" si="67"/>
        <v>R470668 8</v>
      </c>
      <c r="B1411" s="3" t="s">
        <v>177</v>
      </c>
      <c r="C1411" s="237"/>
      <c r="D1411" s="289"/>
      <c r="E1411" s="176">
        <v>15600.64</v>
      </c>
      <c r="F1411" s="176">
        <v>6095.12</v>
      </c>
      <c r="G1411" s="176">
        <v>315492.31</v>
      </c>
      <c r="H1411" s="178">
        <v>45286</v>
      </c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2">
        <f t="shared" si="65"/>
        <v>293796.55</v>
      </c>
    </row>
    <row r="1412" spans="1:14">
      <c r="A1412" s="11" t="str">
        <f t="shared" si="67"/>
        <v xml:space="preserve"> </v>
      </c>
      <c r="C1412" s="156"/>
      <c r="D1412" s="157"/>
      <c r="E1412" s="158"/>
      <c r="F1412" s="159"/>
      <c r="G1412" s="158"/>
      <c r="H1412" s="160"/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2">
        <f t="shared" ref="N1412:N1475" si="68">IF(D1412=0,D1411,D1412)</f>
        <v>0</v>
      </c>
    </row>
    <row r="1413" spans="1:14">
      <c r="A1413" s="11" t="str">
        <f t="shared" si="67"/>
        <v xml:space="preserve"> </v>
      </c>
      <c r="C1413" s="156"/>
      <c r="D1413" s="157"/>
      <c r="E1413" s="158"/>
      <c r="F1413" s="159"/>
      <c r="G1413" s="158"/>
      <c r="H1413" s="160"/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2">
        <f t="shared" si="68"/>
        <v>0</v>
      </c>
    </row>
    <row r="1414" spans="1:14">
      <c r="A1414" s="11" t="str">
        <f t="shared" si="67"/>
        <v xml:space="preserve"> </v>
      </c>
      <c r="C1414" s="156"/>
      <c r="D1414" s="157"/>
      <c r="E1414" s="158"/>
      <c r="F1414" s="159"/>
      <c r="G1414" s="158"/>
      <c r="H1414" s="160"/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2">
        <f t="shared" si="68"/>
        <v>0</v>
      </c>
    </row>
    <row r="1415" spans="1:14">
      <c r="A1415" s="11" t="str">
        <f t="shared" si="67"/>
        <v xml:space="preserve"> </v>
      </c>
      <c r="C1415" s="156"/>
      <c r="D1415" s="157"/>
      <c r="E1415" s="158"/>
      <c r="F1415" s="159"/>
      <c r="G1415" s="158"/>
      <c r="H1415" s="160"/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2">
        <f t="shared" si="68"/>
        <v>0</v>
      </c>
    </row>
    <row r="1416" spans="1:14">
      <c r="A1416" s="11" t="str">
        <f t="shared" si="67"/>
        <v xml:space="preserve"> </v>
      </c>
      <c r="C1416" s="156"/>
      <c r="D1416" s="157"/>
      <c r="E1416" s="158"/>
      <c r="F1416" s="159"/>
      <c r="G1416" s="158"/>
      <c r="H1416" s="160"/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2">
        <f t="shared" si="68"/>
        <v>0</v>
      </c>
    </row>
    <row r="1417" spans="1:14">
      <c r="A1417" s="11" t="str">
        <f t="shared" si="67"/>
        <v xml:space="preserve"> </v>
      </c>
      <c r="C1417" s="156"/>
      <c r="D1417" s="157"/>
      <c r="E1417" s="158"/>
      <c r="F1417" s="159"/>
      <c r="G1417" s="158"/>
      <c r="H1417" s="160"/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2">
        <f t="shared" si="68"/>
        <v>0</v>
      </c>
    </row>
    <row r="1418" spans="1:14">
      <c r="A1418" s="11" t="str">
        <f t="shared" si="67"/>
        <v xml:space="preserve"> </v>
      </c>
      <c r="C1418" s="156"/>
      <c r="D1418" s="157"/>
      <c r="E1418" s="158"/>
      <c r="F1418" s="159"/>
      <c r="G1418" s="158"/>
      <c r="H1418" s="160"/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2">
        <f t="shared" si="68"/>
        <v>0</v>
      </c>
    </row>
    <row r="1419" spans="1:14">
      <c r="A1419" s="11" t="str">
        <f t="shared" si="67"/>
        <v xml:space="preserve"> </v>
      </c>
      <c r="C1419" s="156"/>
      <c r="D1419" s="157"/>
      <c r="E1419" s="158"/>
      <c r="F1419" s="159"/>
      <c r="G1419" s="158"/>
      <c r="H1419" s="160"/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2">
        <f t="shared" si="68"/>
        <v>0</v>
      </c>
    </row>
    <row r="1420" spans="1:14">
      <c r="A1420" s="11" t="str">
        <f t="shared" si="67"/>
        <v xml:space="preserve"> </v>
      </c>
      <c r="C1420" s="156"/>
      <c r="D1420" s="157"/>
      <c r="E1420" s="158"/>
      <c r="F1420" s="159"/>
      <c r="G1420" s="158"/>
      <c r="H1420" s="160"/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2">
        <f t="shared" si="68"/>
        <v>0</v>
      </c>
    </row>
    <row r="1421" spans="1:14">
      <c r="A1421" s="11" t="str">
        <f t="shared" si="67"/>
        <v xml:space="preserve"> </v>
      </c>
      <c r="C1421" s="156"/>
      <c r="D1421" s="157"/>
      <c r="E1421" s="158"/>
      <c r="F1421" s="159"/>
      <c r="G1421" s="158"/>
      <c r="H1421" s="160"/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2">
        <f t="shared" si="68"/>
        <v>0</v>
      </c>
    </row>
    <row r="1422" spans="1:14">
      <c r="A1422" s="11" t="str">
        <f t="shared" si="67"/>
        <v xml:space="preserve"> </v>
      </c>
      <c r="C1422" s="156"/>
      <c r="D1422" s="157"/>
      <c r="E1422" s="158"/>
      <c r="F1422" s="159"/>
      <c r="G1422" s="158"/>
      <c r="H1422" s="160"/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2">
        <f t="shared" si="68"/>
        <v>0</v>
      </c>
    </row>
    <row r="1423" spans="1:14">
      <c r="A1423" s="11" t="str">
        <f t="shared" si="67"/>
        <v xml:space="preserve"> </v>
      </c>
      <c r="C1423" s="156"/>
      <c r="D1423" s="157"/>
      <c r="E1423" s="158"/>
      <c r="F1423" s="159"/>
      <c r="G1423" s="158"/>
      <c r="H1423" s="160"/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2">
        <f t="shared" si="68"/>
        <v>0</v>
      </c>
    </row>
    <row r="1424" spans="1:14">
      <c r="A1424" s="11" t="str">
        <f t="shared" si="67"/>
        <v xml:space="preserve"> </v>
      </c>
      <c r="C1424" s="156"/>
      <c r="D1424" s="157"/>
      <c r="E1424" s="158"/>
      <c r="F1424" s="159"/>
      <c r="G1424" s="158"/>
      <c r="H1424" s="160"/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2">
        <f t="shared" si="68"/>
        <v>0</v>
      </c>
    </row>
    <row r="1425" spans="1:14">
      <c r="A1425" s="11" t="str">
        <f t="shared" si="67"/>
        <v xml:space="preserve"> </v>
      </c>
      <c r="C1425" s="156"/>
      <c r="D1425" s="157"/>
      <c r="E1425" s="158"/>
      <c r="F1425" s="159"/>
      <c r="G1425" s="158"/>
      <c r="H1425" s="160"/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2">
        <f t="shared" si="68"/>
        <v>0</v>
      </c>
    </row>
    <row r="1426" spans="1:14">
      <c r="A1426" s="11" t="str">
        <f t="shared" si="67"/>
        <v xml:space="preserve"> </v>
      </c>
      <c r="C1426" s="156"/>
      <c r="D1426" s="157"/>
      <c r="E1426" s="158"/>
      <c r="F1426" s="159"/>
      <c r="G1426" s="158"/>
      <c r="H1426" s="160"/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2">
        <f t="shared" si="68"/>
        <v>0</v>
      </c>
    </row>
    <row r="1427" spans="1:14">
      <c r="A1427" s="11" t="str">
        <f t="shared" si="67"/>
        <v xml:space="preserve"> </v>
      </c>
      <c r="C1427" s="156"/>
      <c r="D1427" s="157"/>
      <c r="E1427" s="158"/>
      <c r="F1427" s="159"/>
      <c r="G1427" s="158"/>
      <c r="H1427" s="160"/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2">
        <f t="shared" si="68"/>
        <v>0</v>
      </c>
    </row>
    <row r="1428" spans="1:14">
      <c r="A1428" s="11" t="str">
        <f t="shared" si="67"/>
        <v xml:space="preserve"> </v>
      </c>
      <c r="C1428" s="156"/>
      <c r="D1428" s="157"/>
      <c r="E1428" s="158"/>
      <c r="F1428" s="159"/>
      <c r="G1428" s="158"/>
      <c r="H1428" s="160"/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2">
        <f t="shared" si="68"/>
        <v>0</v>
      </c>
    </row>
    <row r="1429" spans="1:14">
      <c r="A1429" s="11" t="str">
        <f t="shared" si="67"/>
        <v xml:space="preserve"> </v>
      </c>
      <c r="C1429" s="156"/>
      <c r="D1429" s="157"/>
      <c r="E1429" s="158"/>
      <c r="F1429" s="159"/>
      <c r="G1429" s="158"/>
      <c r="H1429" s="160"/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2">
        <f t="shared" si="68"/>
        <v>0</v>
      </c>
    </row>
    <row r="1430" spans="1:14">
      <c r="A1430" s="11" t="str">
        <f t="shared" si="67"/>
        <v xml:space="preserve"> </v>
      </c>
      <c r="C1430" s="156"/>
      <c r="D1430" s="157"/>
      <c r="E1430" s="158"/>
      <c r="F1430" s="159"/>
      <c r="G1430" s="158"/>
      <c r="H1430" s="160"/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2">
        <f t="shared" si="68"/>
        <v>0</v>
      </c>
    </row>
    <row r="1431" spans="1:14">
      <c r="A1431" s="11" t="str">
        <f t="shared" si="67"/>
        <v xml:space="preserve"> </v>
      </c>
      <c r="C1431" s="156"/>
      <c r="D1431" s="157"/>
      <c r="E1431" s="158"/>
      <c r="F1431" s="159"/>
      <c r="G1431" s="158"/>
      <c r="H1431" s="160"/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2">
        <f t="shared" si="68"/>
        <v>0</v>
      </c>
    </row>
    <row r="1432" spans="1:14">
      <c r="A1432" s="11" t="str">
        <f t="shared" si="67"/>
        <v xml:space="preserve"> </v>
      </c>
      <c r="C1432" s="156"/>
      <c r="D1432" s="157"/>
      <c r="E1432" s="158"/>
      <c r="F1432" s="159"/>
      <c r="G1432" s="158"/>
      <c r="H1432" s="160"/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2">
        <f t="shared" si="68"/>
        <v>0</v>
      </c>
    </row>
    <row r="1433" spans="1:14">
      <c r="A1433" s="11" t="str">
        <f t="shared" si="67"/>
        <v xml:space="preserve"> </v>
      </c>
      <c r="C1433" s="156"/>
      <c r="D1433" s="157"/>
      <c r="E1433" s="158"/>
      <c r="F1433" s="159"/>
      <c r="G1433" s="158"/>
      <c r="H1433" s="160"/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2">
        <f t="shared" si="68"/>
        <v>0</v>
      </c>
    </row>
    <row r="1434" spans="1:14">
      <c r="A1434" s="11" t="str">
        <f t="shared" si="67"/>
        <v xml:space="preserve"> </v>
      </c>
      <c r="C1434" s="156"/>
      <c r="D1434" s="157"/>
      <c r="E1434" s="158"/>
      <c r="F1434" s="159"/>
      <c r="G1434" s="158"/>
      <c r="H1434" s="160"/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2">
        <f t="shared" si="68"/>
        <v>0</v>
      </c>
    </row>
    <row r="1435" spans="1:14">
      <c r="A1435" s="11" t="str">
        <f t="shared" si="67"/>
        <v xml:space="preserve"> </v>
      </c>
      <c r="C1435" s="156"/>
      <c r="D1435" s="157"/>
      <c r="E1435" s="158"/>
      <c r="F1435" s="159"/>
      <c r="G1435" s="158"/>
      <c r="H1435" s="160"/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2">
        <f t="shared" si="68"/>
        <v>0</v>
      </c>
    </row>
    <row r="1436" spans="1:14">
      <c r="A1436" s="11" t="str">
        <f t="shared" si="67"/>
        <v xml:space="preserve"> </v>
      </c>
      <c r="C1436" s="156"/>
      <c r="D1436" s="157"/>
      <c r="E1436" s="158"/>
      <c r="F1436" s="159"/>
      <c r="G1436" s="158"/>
      <c r="H1436" s="160"/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2">
        <f t="shared" si="68"/>
        <v>0</v>
      </c>
    </row>
    <row r="1437" spans="1:14">
      <c r="A1437" s="11" t="str">
        <f t="shared" si="67"/>
        <v xml:space="preserve"> </v>
      </c>
      <c r="C1437" s="156"/>
      <c r="D1437" s="157"/>
      <c r="E1437" s="158"/>
      <c r="F1437" s="159"/>
      <c r="G1437" s="158"/>
      <c r="H1437" s="160"/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2">
        <f t="shared" si="68"/>
        <v>0</v>
      </c>
    </row>
    <row r="1438" spans="1:14">
      <c r="A1438" s="11" t="str">
        <f t="shared" si="67"/>
        <v xml:space="preserve"> </v>
      </c>
      <c r="C1438" s="156"/>
      <c r="D1438" s="157"/>
      <c r="E1438" s="158"/>
      <c r="F1438" s="159"/>
      <c r="G1438" s="158"/>
      <c r="H1438" s="160"/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2">
        <f t="shared" si="68"/>
        <v>0</v>
      </c>
    </row>
    <row r="1439" spans="1:14">
      <c r="A1439" s="11" t="str">
        <f t="shared" si="67"/>
        <v xml:space="preserve"> </v>
      </c>
      <c r="C1439" s="156"/>
      <c r="D1439" s="157"/>
      <c r="E1439" s="158"/>
      <c r="F1439" s="159"/>
      <c r="G1439" s="158"/>
      <c r="H1439" s="160"/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2">
        <f t="shared" si="68"/>
        <v>0</v>
      </c>
    </row>
    <row r="1440" spans="1:14">
      <c r="A1440" s="11" t="str">
        <f t="shared" si="67"/>
        <v xml:space="preserve"> </v>
      </c>
      <c r="C1440" s="156"/>
      <c r="D1440" s="157"/>
      <c r="E1440" s="158"/>
      <c r="F1440" s="159"/>
      <c r="G1440" s="158"/>
      <c r="H1440" s="160"/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2">
        <f t="shared" si="68"/>
        <v>0</v>
      </c>
    </row>
    <row r="1441" spans="1:14">
      <c r="A1441" s="11" t="str">
        <f t="shared" si="67"/>
        <v xml:space="preserve"> </v>
      </c>
      <c r="C1441" s="156"/>
      <c r="D1441" s="157"/>
      <c r="E1441" s="158"/>
      <c r="F1441" s="159"/>
      <c r="G1441" s="158"/>
      <c r="H1441" s="160"/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2">
        <f t="shared" si="68"/>
        <v>0</v>
      </c>
    </row>
    <row r="1442" spans="1:14">
      <c r="A1442" s="11" t="str">
        <f t="shared" si="67"/>
        <v xml:space="preserve"> </v>
      </c>
      <c r="C1442" s="156"/>
      <c r="D1442" s="157"/>
      <c r="E1442" s="158"/>
      <c r="F1442" s="159"/>
      <c r="G1442" s="158"/>
      <c r="H1442" s="160"/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2">
        <f t="shared" si="68"/>
        <v>0</v>
      </c>
    </row>
    <row r="1443" spans="1:14">
      <c r="A1443" s="11" t="str">
        <f t="shared" si="67"/>
        <v xml:space="preserve"> </v>
      </c>
      <c r="C1443" s="156"/>
      <c r="D1443" s="157"/>
      <c r="E1443" s="158"/>
      <c r="F1443" s="159"/>
      <c r="G1443" s="158"/>
      <c r="H1443" s="160"/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2">
        <f t="shared" si="68"/>
        <v>0</v>
      </c>
    </row>
    <row r="1444" spans="1:14">
      <c r="A1444" s="11" t="str">
        <f t="shared" si="67"/>
        <v xml:space="preserve"> </v>
      </c>
      <c r="C1444" s="156"/>
      <c r="D1444" s="157"/>
      <c r="E1444" s="158"/>
      <c r="F1444" s="159"/>
      <c r="G1444" s="158"/>
      <c r="H1444" s="160"/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2">
        <f t="shared" si="68"/>
        <v>0</v>
      </c>
    </row>
    <row r="1445" spans="1:14">
      <c r="A1445" s="11" t="str">
        <f t="shared" si="67"/>
        <v xml:space="preserve"> </v>
      </c>
      <c r="C1445" s="156"/>
      <c r="D1445" s="157"/>
      <c r="E1445" s="158"/>
      <c r="F1445" s="159"/>
      <c r="G1445" s="158"/>
      <c r="H1445" s="160"/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2">
        <f t="shared" si="68"/>
        <v>0</v>
      </c>
    </row>
    <row r="1446" spans="1:14">
      <c r="A1446" s="11" t="str">
        <f t="shared" si="67"/>
        <v xml:space="preserve"> </v>
      </c>
      <c r="C1446" s="156"/>
      <c r="D1446" s="157"/>
      <c r="E1446" s="158"/>
      <c r="F1446" s="159"/>
      <c r="G1446" s="158"/>
      <c r="H1446" s="160"/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2">
        <f t="shared" si="68"/>
        <v>0</v>
      </c>
    </row>
    <row r="1447" spans="1:14">
      <c r="A1447" s="11" t="str">
        <f t="shared" si="67"/>
        <v xml:space="preserve"> </v>
      </c>
      <c r="C1447" s="156"/>
      <c r="D1447" s="157"/>
      <c r="E1447" s="158"/>
      <c r="F1447" s="159"/>
      <c r="G1447" s="158"/>
      <c r="H1447" s="160"/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2">
        <f t="shared" si="68"/>
        <v>0</v>
      </c>
    </row>
    <row r="1448" spans="1:14">
      <c r="A1448" s="11" t="str">
        <f t="shared" si="67"/>
        <v xml:space="preserve"> </v>
      </c>
      <c r="C1448" s="156"/>
      <c r="D1448" s="157"/>
      <c r="E1448" s="158"/>
      <c r="F1448" s="159"/>
      <c r="G1448" s="158"/>
      <c r="H1448" s="160"/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2">
        <f t="shared" si="68"/>
        <v>0</v>
      </c>
    </row>
    <row r="1449" spans="1:14">
      <c r="A1449" s="11" t="str">
        <f t="shared" si="67"/>
        <v xml:space="preserve"> </v>
      </c>
      <c r="C1449" s="156"/>
      <c r="D1449" s="157"/>
      <c r="E1449" s="158"/>
      <c r="F1449" s="159"/>
      <c r="G1449" s="158"/>
      <c r="H1449" s="160"/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2">
        <f t="shared" si="68"/>
        <v>0</v>
      </c>
    </row>
    <row r="1450" spans="1:14">
      <c r="A1450" s="11" t="str">
        <f t="shared" ref="A1450:A1500" si="70">B1450&amp;" "&amp;IF(C1450="",C1449,C1450)</f>
        <v xml:space="preserve"> </v>
      </c>
      <c r="C1450" s="156"/>
      <c r="D1450" s="157"/>
      <c r="E1450" s="158"/>
      <c r="F1450" s="159"/>
      <c r="G1450" s="158"/>
      <c r="H1450" s="160"/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2">
        <f t="shared" si="68"/>
        <v>0</v>
      </c>
    </row>
    <row r="1451" spans="1:14">
      <c r="A1451" s="11" t="str">
        <f t="shared" si="70"/>
        <v xml:space="preserve"> </v>
      </c>
      <c r="C1451" s="156"/>
      <c r="D1451" s="157"/>
      <c r="E1451" s="158"/>
      <c r="F1451" s="159"/>
      <c r="G1451" s="158"/>
      <c r="H1451" s="160"/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2">
        <f t="shared" si="68"/>
        <v>0</v>
      </c>
    </row>
    <row r="1452" spans="1:14">
      <c r="A1452" s="11" t="str">
        <f t="shared" si="70"/>
        <v xml:space="preserve"> </v>
      </c>
      <c r="C1452" s="156"/>
      <c r="D1452" s="157"/>
      <c r="E1452" s="158"/>
      <c r="F1452" s="159"/>
      <c r="G1452" s="158"/>
      <c r="H1452" s="160"/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2">
        <f t="shared" si="68"/>
        <v>0</v>
      </c>
    </row>
    <row r="1453" spans="1:14">
      <c r="A1453" s="11" t="str">
        <f t="shared" si="70"/>
        <v xml:space="preserve"> </v>
      </c>
      <c r="C1453" s="156"/>
      <c r="D1453" s="157"/>
      <c r="E1453" s="158"/>
      <c r="F1453" s="159"/>
      <c r="G1453" s="158"/>
      <c r="H1453" s="160"/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2">
        <f t="shared" si="68"/>
        <v>0</v>
      </c>
    </row>
    <row r="1454" spans="1:14">
      <c r="A1454" s="11" t="str">
        <f t="shared" si="70"/>
        <v xml:space="preserve"> </v>
      </c>
      <c r="C1454" s="156"/>
      <c r="D1454" s="157"/>
      <c r="E1454" s="158"/>
      <c r="F1454" s="159"/>
      <c r="G1454" s="158"/>
      <c r="H1454" s="160"/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2">
        <f t="shared" si="68"/>
        <v>0</v>
      </c>
    </row>
    <row r="1455" spans="1:14">
      <c r="A1455" s="11" t="str">
        <f t="shared" si="70"/>
        <v xml:space="preserve"> </v>
      </c>
      <c r="C1455" s="156"/>
      <c r="D1455" s="157"/>
      <c r="E1455" s="158"/>
      <c r="F1455" s="159"/>
      <c r="G1455" s="158"/>
      <c r="H1455" s="160"/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2">
        <f t="shared" si="68"/>
        <v>0</v>
      </c>
    </row>
    <row r="1456" spans="1:14">
      <c r="A1456" s="11" t="str">
        <f t="shared" si="70"/>
        <v xml:space="preserve"> </v>
      </c>
      <c r="C1456" s="156"/>
      <c r="D1456" s="157"/>
      <c r="E1456" s="158"/>
      <c r="F1456" s="159"/>
      <c r="G1456" s="158"/>
      <c r="H1456" s="160"/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2">
        <f t="shared" si="68"/>
        <v>0</v>
      </c>
    </row>
    <row r="1457" spans="1:14">
      <c r="A1457" s="11" t="str">
        <f t="shared" si="70"/>
        <v xml:space="preserve"> </v>
      </c>
      <c r="C1457" s="156"/>
      <c r="D1457" s="157"/>
      <c r="E1457" s="158"/>
      <c r="F1457" s="159"/>
      <c r="G1457" s="158"/>
      <c r="H1457" s="160"/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2">
        <f t="shared" si="68"/>
        <v>0</v>
      </c>
    </row>
    <row r="1458" spans="1:14">
      <c r="A1458" s="11" t="str">
        <f t="shared" si="70"/>
        <v xml:space="preserve"> </v>
      </c>
      <c r="C1458" s="156"/>
      <c r="D1458" s="157"/>
      <c r="E1458" s="158"/>
      <c r="F1458" s="159"/>
      <c r="G1458" s="158"/>
      <c r="H1458" s="160"/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2">
        <f t="shared" si="68"/>
        <v>0</v>
      </c>
    </row>
    <row r="1459" spans="1:14">
      <c r="A1459" s="11" t="str">
        <f t="shared" si="70"/>
        <v xml:space="preserve"> </v>
      </c>
      <c r="C1459" s="156"/>
      <c r="D1459" s="157"/>
      <c r="E1459" s="158"/>
      <c r="F1459" s="159"/>
      <c r="G1459" s="158"/>
      <c r="H1459" s="160"/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2">
        <f t="shared" si="68"/>
        <v>0</v>
      </c>
    </row>
    <row r="1460" spans="1:14">
      <c r="A1460" s="11" t="str">
        <f t="shared" si="70"/>
        <v xml:space="preserve"> </v>
      </c>
      <c r="C1460" s="156"/>
      <c r="D1460" s="157"/>
      <c r="E1460" s="158"/>
      <c r="F1460" s="159"/>
      <c r="G1460" s="158"/>
      <c r="H1460" s="160"/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2">
        <f t="shared" si="68"/>
        <v>0</v>
      </c>
    </row>
    <row r="1461" spans="1:14">
      <c r="A1461" s="11" t="str">
        <f t="shared" si="70"/>
        <v xml:space="preserve"> </v>
      </c>
      <c r="C1461" s="156"/>
      <c r="D1461" s="157"/>
      <c r="E1461" s="158"/>
      <c r="F1461" s="159"/>
      <c r="G1461" s="158"/>
      <c r="H1461" s="160"/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2">
        <f t="shared" si="68"/>
        <v>0</v>
      </c>
    </row>
    <row r="1462" spans="1:14">
      <c r="A1462" s="11" t="str">
        <f t="shared" si="70"/>
        <v xml:space="preserve"> </v>
      </c>
      <c r="C1462" s="156"/>
      <c r="D1462" s="157"/>
      <c r="E1462" s="158"/>
      <c r="F1462" s="159"/>
      <c r="G1462" s="158"/>
      <c r="H1462" s="160"/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2">
        <f t="shared" si="68"/>
        <v>0</v>
      </c>
    </row>
    <row r="1463" spans="1:14">
      <c r="A1463" s="11" t="str">
        <f t="shared" si="70"/>
        <v xml:space="preserve"> </v>
      </c>
      <c r="C1463" s="156"/>
      <c r="D1463" s="157"/>
      <c r="E1463" s="158"/>
      <c r="F1463" s="159"/>
      <c r="G1463" s="158"/>
      <c r="H1463" s="160"/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2">
        <f t="shared" si="68"/>
        <v>0</v>
      </c>
    </row>
    <row r="1464" spans="1:14">
      <c r="A1464" s="11" t="str">
        <f t="shared" si="70"/>
        <v xml:space="preserve"> </v>
      </c>
      <c r="C1464" s="156"/>
      <c r="D1464" s="157"/>
      <c r="E1464" s="158"/>
      <c r="F1464" s="159"/>
      <c r="G1464" s="158"/>
      <c r="H1464" s="160"/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2">
        <f t="shared" si="68"/>
        <v>0</v>
      </c>
    </row>
    <row r="1465" spans="1:14">
      <c r="A1465" s="11" t="str">
        <f t="shared" si="70"/>
        <v xml:space="preserve"> </v>
      </c>
      <c r="C1465" s="156"/>
      <c r="D1465" s="157"/>
      <c r="E1465" s="158"/>
      <c r="F1465" s="159"/>
      <c r="G1465" s="158"/>
      <c r="H1465" s="160"/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2">
        <f t="shared" si="68"/>
        <v>0</v>
      </c>
    </row>
    <row r="1466" spans="1:14">
      <c r="A1466" s="11" t="str">
        <f t="shared" si="70"/>
        <v xml:space="preserve"> </v>
      </c>
      <c r="C1466" s="156"/>
      <c r="D1466" s="157"/>
      <c r="E1466" s="158"/>
      <c r="F1466" s="159"/>
      <c r="G1466" s="158"/>
      <c r="H1466" s="160"/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2">
        <f t="shared" si="68"/>
        <v>0</v>
      </c>
    </row>
    <row r="1467" spans="1:14">
      <c r="A1467" s="11" t="str">
        <f t="shared" si="70"/>
        <v xml:space="preserve"> </v>
      </c>
      <c r="C1467" s="156"/>
      <c r="D1467" s="157"/>
      <c r="E1467" s="158"/>
      <c r="F1467" s="159"/>
      <c r="G1467" s="158"/>
      <c r="H1467" s="160"/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2">
        <f t="shared" si="68"/>
        <v>0</v>
      </c>
    </row>
    <row r="1468" spans="1:14">
      <c r="A1468" s="11" t="str">
        <f t="shared" si="70"/>
        <v xml:space="preserve"> </v>
      </c>
      <c r="C1468" s="156"/>
      <c r="D1468" s="157"/>
      <c r="E1468" s="158"/>
      <c r="F1468" s="159"/>
      <c r="G1468" s="158"/>
      <c r="H1468" s="160"/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2">
        <f t="shared" si="68"/>
        <v>0</v>
      </c>
    </row>
    <row r="1469" spans="1:14">
      <c r="A1469" s="11" t="str">
        <f t="shared" si="70"/>
        <v xml:space="preserve"> </v>
      </c>
      <c r="C1469" s="156"/>
      <c r="D1469" s="157"/>
      <c r="E1469" s="158"/>
      <c r="F1469" s="159"/>
      <c r="G1469" s="158"/>
      <c r="H1469" s="160"/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2">
        <f t="shared" si="68"/>
        <v>0</v>
      </c>
    </row>
    <row r="1470" spans="1:14">
      <c r="A1470" s="11" t="str">
        <f t="shared" si="70"/>
        <v xml:space="preserve"> </v>
      </c>
      <c r="C1470" s="156"/>
      <c r="D1470" s="157"/>
      <c r="E1470" s="158"/>
      <c r="F1470" s="159"/>
      <c r="G1470" s="158"/>
      <c r="H1470" s="160"/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2">
        <f t="shared" si="68"/>
        <v>0</v>
      </c>
    </row>
    <row r="1471" spans="1:14">
      <c r="A1471" s="11" t="str">
        <f t="shared" si="70"/>
        <v xml:space="preserve"> </v>
      </c>
      <c r="C1471" s="156"/>
      <c r="D1471" s="157"/>
      <c r="E1471" s="158"/>
      <c r="F1471" s="159"/>
      <c r="G1471" s="158"/>
      <c r="H1471" s="160"/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2">
        <f t="shared" si="68"/>
        <v>0</v>
      </c>
    </row>
    <row r="1472" spans="1:14">
      <c r="A1472" s="11" t="str">
        <f t="shared" si="70"/>
        <v xml:space="preserve"> </v>
      </c>
      <c r="C1472" s="156"/>
      <c r="D1472" s="157"/>
      <c r="E1472" s="158"/>
      <c r="F1472" s="159"/>
      <c r="G1472" s="158"/>
      <c r="H1472" s="160"/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2">
        <f t="shared" si="68"/>
        <v>0</v>
      </c>
    </row>
    <row r="1473" spans="1:14">
      <c r="A1473" s="11" t="str">
        <f t="shared" si="70"/>
        <v xml:space="preserve"> </v>
      </c>
      <c r="C1473" s="156"/>
      <c r="D1473" s="157"/>
      <c r="E1473" s="158"/>
      <c r="F1473" s="159"/>
      <c r="G1473" s="158"/>
      <c r="H1473" s="160"/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2">
        <f t="shared" si="68"/>
        <v>0</v>
      </c>
    </row>
    <row r="1474" spans="1:14">
      <c r="A1474" s="11" t="str">
        <f t="shared" si="70"/>
        <v xml:space="preserve"> </v>
      </c>
      <c r="C1474" s="156"/>
      <c r="D1474" s="157"/>
      <c r="E1474" s="158"/>
      <c r="F1474" s="159"/>
      <c r="G1474" s="158"/>
      <c r="H1474" s="160"/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2">
        <f t="shared" si="68"/>
        <v>0</v>
      </c>
    </row>
    <row r="1475" spans="1:14">
      <c r="A1475" s="11" t="str">
        <f t="shared" si="70"/>
        <v xml:space="preserve"> </v>
      </c>
      <c r="C1475" s="156"/>
      <c r="D1475" s="157"/>
      <c r="E1475" s="158"/>
      <c r="F1475" s="159"/>
      <c r="G1475" s="158"/>
      <c r="H1475" s="160"/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2">
        <f t="shared" si="68"/>
        <v>0</v>
      </c>
    </row>
    <row r="1476" spans="1:14">
      <c r="A1476" s="11" t="str">
        <f t="shared" si="70"/>
        <v xml:space="preserve"> </v>
      </c>
      <c r="C1476" s="156"/>
      <c r="D1476" s="157"/>
      <c r="E1476" s="158"/>
      <c r="F1476" s="159"/>
      <c r="G1476" s="158"/>
      <c r="H1476" s="160"/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2">
        <f t="shared" ref="N1476:N1539" si="71">IF(D1476=0,D1475,D1476)</f>
        <v>0</v>
      </c>
    </row>
    <row r="1477" spans="1:14">
      <c r="A1477" s="11" t="str">
        <f t="shared" si="70"/>
        <v xml:space="preserve"> </v>
      </c>
      <c r="C1477" s="156"/>
      <c r="D1477" s="157"/>
      <c r="E1477" s="158"/>
      <c r="F1477" s="159"/>
      <c r="G1477" s="158"/>
      <c r="H1477" s="160"/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2">
        <f t="shared" si="71"/>
        <v>0</v>
      </c>
    </row>
    <row r="1478" spans="1:14">
      <c r="A1478" s="11" t="str">
        <f t="shared" si="70"/>
        <v xml:space="preserve"> </v>
      </c>
      <c r="C1478" s="156"/>
      <c r="D1478" s="157"/>
      <c r="E1478" s="158"/>
      <c r="F1478" s="159"/>
      <c r="G1478" s="158"/>
      <c r="H1478" s="160"/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2">
        <f t="shared" si="71"/>
        <v>0</v>
      </c>
    </row>
    <row r="1479" spans="1:14">
      <c r="A1479" s="11" t="str">
        <f t="shared" si="70"/>
        <v xml:space="preserve"> </v>
      </c>
      <c r="C1479" s="156"/>
      <c r="D1479" s="157"/>
      <c r="E1479" s="158"/>
      <c r="F1479" s="159"/>
      <c r="G1479" s="158"/>
      <c r="H1479" s="160"/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2">
        <f t="shared" si="71"/>
        <v>0</v>
      </c>
    </row>
    <row r="1480" spans="1:14">
      <c r="A1480" s="11" t="str">
        <f t="shared" si="70"/>
        <v xml:space="preserve"> </v>
      </c>
      <c r="C1480" s="156"/>
      <c r="D1480" s="157"/>
      <c r="E1480" s="158"/>
      <c r="F1480" s="159"/>
      <c r="G1480" s="158"/>
      <c r="H1480" s="160"/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2">
        <f t="shared" si="71"/>
        <v>0</v>
      </c>
    </row>
    <row r="1481" spans="1:14">
      <c r="A1481" s="11" t="str">
        <f t="shared" si="70"/>
        <v xml:space="preserve"> </v>
      </c>
      <c r="C1481" s="156"/>
      <c r="D1481" s="157"/>
      <c r="E1481" s="158"/>
      <c r="F1481" s="159"/>
      <c r="G1481" s="158"/>
      <c r="H1481" s="160"/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2">
        <f t="shared" si="71"/>
        <v>0</v>
      </c>
    </row>
    <row r="1482" spans="1:14">
      <c r="A1482" s="11" t="str">
        <f t="shared" si="70"/>
        <v xml:space="preserve"> </v>
      </c>
      <c r="C1482" s="156"/>
      <c r="D1482" s="157"/>
      <c r="E1482" s="158"/>
      <c r="F1482" s="159"/>
      <c r="G1482" s="158"/>
      <c r="H1482" s="160"/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2">
        <f t="shared" si="71"/>
        <v>0</v>
      </c>
    </row>
    <row r="1483" spans="1:14">
      <c r="A1483" s="11" t="str">
        <f t="shared" si="70"/>
        <v xml:space="preserve"> </v>
      </c>
      <c r="C1483" s="156"/>
      <c r="D1483" s="157"/>
      <c r="E1483" s="158"/>
      <c r="F1483" s="159"/>
      <c r="G1483" s="158"/>
      <c r="H1483" s="160"/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2">
        <f t="shared" si="71"/>
        <v>0</v>
      </c>
    </row>
    <row r="1484" spans="1:14">
      <c r="A1484" s="11" t="str">
        <f t="shared" si="70"/>
        <v xml:space="preserve"> </v>
      </c>
      <c r="C1484" s="156"/>
      <c r="D1484" s="157"/>
      <c r="E1484" s="158"/>
      <c r="F1484" s="159"/>
      <c r="G1484" s="158"/>
      <c r="H1484" s="160"/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2">
        <f t="shared" si="71"/>
        <v>0</v>
      </c>
    </row>
    <row r="1485" spans="1:14">
      <c r="A1485" s="11" t="str">
        <f t="shared" si="70"/>
        <v xml:space="preserve"> </v>
      </c>
      <c r="C1485" s="156"/>
      <c r="D1485" s="157"/>
      <c r="E1485" s="158"/>
      <c r="F1485" s="159"/>
      <c r="G1485" s="158"/>
      <c r="H1485" s="160"/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2">
        <f t="shared" si="71"/>
        <v>0</v>
      </c>
    </row>
    <row r="1486" spans="1:14">
      <c r="A1486" s="11" t="str">
        <f t="shared" si="70"/>
        <v xml:space="preserve"> </v>
      </c>
      <c r="C1486" s="156"/>
      <c r="D1486" s="157"/>
      <c r="E1486" s="158"/>
      <c r="F1486" s="159"/>
      <c r="G1486" s="158"/>
      <c r="H1486" s="160"/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2">
        <f t="shared" si="71"/>
        <v>0</v>
      </c>
    </row>
    <row r="1487" spans="1:14">
      <c r="A1487" s="11" t="str">
        <f t="shared" si="70"/>
        <v xml:space="preserve"> </v>
      </c>
      <c r="C1487" s="156"/>
      <c r="D1487" s="157"/>
      <c r="E1487" s="158"/>
      <c r="F1487" s="159"/>
      <c r="G1487" s="158"/>
      <c r="H1487" s="160"/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2">
        <f t="shared" si="71"/>
        <v>0</v>
      </c>
    </row>
    <row r="1488" spans="1:14">
      <c r="A1488" s="11" t="str">
        <f t="shared" si="70"/>
        <v xml:space="preserve"> </v>
      </c>
      <c r="C1488" s="156"/>
      <c r="D1488" s="157"/>
      <c r="E1488" s="158"/>
      <c r="F1488" s="159"/>
      <c r="G1488" s="158"/>
      <c r="H1488" s="160"/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2">
        <f t="shared" si="71"/>
        <v>0</v>
      </c>
    </row>
    <row r="1489" spans="1:14">
      <c r="A1489" s="11" t="str">
        <f t="shared" si="70"/>
        <v xml:space="preserve"> </v>
      </c>
      <c r="C1489" s="156"/>
      <c r="D1489" s="157"/>
      <c r="E1489" s="158"/>
      <c r="F1489" s="159"/>
      <c r="G1489" s="158"/>
      <c r="H1489" s="160"/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2">
        <f t="shared" si="71"/>
        <v>0</v>
      </c>
    </row>
    <row r="1490" spans="1:14">
      <c r="A1490" s="11" t="str">
        <f t="shared" si="70"/>
        <v xml:space="preserve"> </v>
      </c>
      <c r="C1490" s="156"/>
      <c r="D1490" s="157"/>
      <c r="E1490" s="158"/>
      <c r="F1490" s="159"/>
      <c r="G1490" s="158"/>
      <c r="H1490" s="160"/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2">
        <f t="shared" si="71"/>
        <v>0</v>
      </c>
    </row>
    <row r="1491" spans="1:14">
      <c r="A1491" s="11" t="str">
        <f t="shared" si="70"/>
        <v xml:space="preserve"> </v>
      </c>
      <c r="C1491" s="156"/>
      <c r="D1491" s="157"/>
      <c r="E1491" s="158"/>
      <c r="F1491" s="159"/>
      <c r="G1491" s="158"/>
      <c r="H1491" s="160"/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2">
        <f t="shared" si="71"/>
        <v>0</v>
      </c>
    </row>
    <row r="1492" spans="1:14">
      <c r="A1492" s="11" t="str">
        <f t="shared" si="70"/>
        <v xml:space="preserve"> </v>
      </c>
      <c r="C1492" s="156"/>
      <c r="D1492" s="157"/>
      <c r="E1492" s="158"/>
      <c r="F1492" s="159"/>
      <c r="G1492" s="158"/>
      <c r="H1492" s="160"/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2">
        <f t="shared" si="71"/>
        <v>0</v>
      </c>
    </row>
    <row r="1493" spans="1:14">
      <c r="A1493" s="11" t="str">
        <f t="shared" si="70"/>
        <v xml:space="preserve"> </v>
      </c>
      <c r="C1493" s="156"/>
      <c r="D1493" s="157"/>
      <c r="E1493" s="158"/>
      <c r="F1493" s="159"/>
      <c r="G1493" s="158"/>
      <c r="H1493" s="160"/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2">
        <f t="shared" si="71"/>
        <v>0</v>
      </c>
    </row>
    <row r="1494" spans="1:14">
      <c r="A1494" s="11" t="str">
        <f t="shared" si="70"/>
        <v xml:space="preserve"> </v>
      </c>
      <c r="C1494" s="156"/>
      <c r="D1494" s="157"/>
      <c r="E1494" s="158"/>
      <c r="F1494" s="159"/>
      <c r="G1494" s="158"/>
      <c r="H1494" s="160"/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2">
        <f t="shared" si="71"/>
        <v>0</v>
      </c>
    </row>
    <row r="1495" spans="1:14">
      <c r="A1495" s="11" t="str">
        <f t="shared" si="70"/>
        <v xml:space="preserve"> </v>
      </c>
      <c r="C1495" s="156"/>
      <c r="D1495" s="157"/>
      <c r="E1495" s="158"/>
      <c r="F1495" s="159"/>
      <c r="G1495" s="158"/>
      <c r="H1495" s="160"/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2">
        <f t="shared" si="71"/>
        <v>0</v>
      </c>
    </row>
    <row r="1496" spans="1:14">
      <c r="A1496" s="11" t="str">
        <f t="shared" si="70"/>
        <v xml:space="preserve"> </v>
      </c>
      <c r="C1496" s="156"/>
      <c r="D1496" s="157"/>
      <c r="E1496" s="158"/>
      <c r="F1496" s="159"/>
      <c r="G1496" s="158"/>
      <c r="H1496" s="160"/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2">
        <f t="shared" si="71"/>
        <v>0</v>
      </c>
    </row>
    <row r="1497" spans="1:14">
      <c r="A1497" s="11" t="str">
        <f t="shared" si="70"/>
        <v xml:space="preserve"> </v>
      </c>
      <c r="C1497" s="156"/>
      <c r="D1497" s="157"/>
      <c r="E1497" s="158"/>
      <c r="F1497" s="159"/>
      <c r="G1497" s="158"/>
      <c r="H1497" s="160"/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2">
        <f t="shared" si="71"/>
        <v>0</v>
      </c>
    </row>
    <row r="1498" spans="1:14">
      <c r="A1498" s="11" t="str">
        <f t="shared" si="70"/>
        <v xml:space="preserve"> </v>
      </c>
      <c r="C1498" s="156"/>
      <c r="D1498" s="157"/>
      <c r="E1498" s="158"/>
      <c r="F1498" s="159"/>
      <c r="G1498" s="158"/>
      <c r="H1498" s="160"/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2">
        <f t="shared" si="71"/>
        <v>0</v>
      </c>
    </row>
    <row r="1499" spans="1:14">
      <c r="A1499" s="11" t="str">
        <f t="shared" si="70"/>
        <v xml:space="preserve"> </v>
      </c>
      <c r="C1499" s="156"/>
      <c r="D1499" s="157"/>
      <c r="E1499" s="158"/>
      <c r="F1499" s="159"/>
      <c r="G1499" s="158"/>
      <c r="H1499" s="160"/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2">
        <f t="shared" si="71"/>
        <v>0</v>
      </c>
    </row>
    <row r="1500" spans="1:14">
      <c r="A1500" s="11" t="str">
        <f t="shared" si="70"/>
        <v xml:space="preserve"> </v>
      </c>
      <c r="C1500" s="156"/>
      <c r="D1500" s="157"/>
      <c r="E1500" s="158"/>
      <c r="F1500" s="159"/>
      <c r="G1500" s="158"/>
      <c r="H1500" s="160"/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2">
        <f t="shared" si="71"/>
        <v>0</v>
      </c>
    </row>
    <row r="1501" spans="1:14">
      <c r="C1501" s="156"/>
      <c r="D1501" s="157"/>
      <c r="E1501" s="158"/>
      <c r="F1501" s="159"/>
      <c r="G1501" s="158"/>
      <c r="H1501" s="160"/>
      <c r="N1501" s="62">
        <f t="shared" si="71"/>
        <v>0</v>
      </c>
    </row>
    <row r="1502" spans="1:14">
      <c r="C1502" s="156"/>
      <c r="D1502" s="157"/>
      <c r="E1502" s="158"/>
      <c r="F1502" s="159"/>
      <c r="G1502" s="158"/>
      <c r="H1502" s="160"/>
      <c r="N1502" s="62">
        <f t="shared" si="71"/>
        <v>0</v>
      </c>
    </row>
    <row r="1503" spans="1:14">
      <c r="C1503" s="156"/>
      <c r="D1503" s="157"/>
      <c r="E1503" s="158"/>
      <c r="F1503" s="159"/>
      <c r="G1503" s="158"/>
      <c r="H1503" s="160"/>
      <c r="N1503" s="62">
        <f t="shared" si="71"/>
        <v>0</v>
      </c>
    </row>
    <row r="1504" spans="1:14">
      <c r="C1504" s="156"/>
      <c r="D1504" s="157"/>
      <c r="E1504" s="158"/>
      <c r="F1504" s="159"/>
      <c r="G1504" s="158"/>
      <c r="H1504" s="160"/>
      <c r="N1504" s="62">
        <f t="shared" si="71"/>
        <v>0</v>
      </c>
    </row>
    <row r="1505" spans="3:14">
      <c r="C1505" s="156"/>
      <c r="D1505" s="157"/>
      <c r="E1505" s="158"/>
      <c r="F1505" s="159"/>
      <c r="G1505" s="158"/>
      <c r="H1505" s="160"/>
      <c r="N1505" s="62">
        <f t="shared" si="71"/>
        <v>0</v>
      </c>
    </row>
    <row r="1506" spans="3:14">
      <c r="C1506" s="156"/>
      <c r="D1506" s="157"/>
      <c r="E1506" s="158"/>
      <c r="F1506" s="159"/>
      <c r="G1506" s="158"/>
      <c r="H1506" s="160"/>
      <c r="N1506" s="62">
        <f t="shared" si="71"/>
        <v>0</v>
      </c>
    </row>
    <row r="1507" spans="3:14">
      <c r="C1507" s="156"/>
      <c r="D1507" s="157"/>
      <c r="E1507" s="158"/>
      <c r="F1507" s="159"/>
      <c r="G1507" s="158"/>
      <c r="H1507" s="160"/>
      <c r="N1507" s="62">
        <f t="shared" si="71"/>
        <v>0</v>
      </c>
    </row>
    <row r="1508" spans="3:14">
      <c r="C1508" s="156"/>
      <c r="D1508" s="157"/>
      <c r="E1508" s="158"/>
      <c r="F1508" s="159"/>
      <c r="G1508" s="158"/>
      <c r="H1508" s="160"/>
      <c r="N1508" s="62">
        <f t="shared" si="71"/>
        <v>0</v>
      </c>
    </row>
    <row r="1509" spans="3:14">
      <c r="C1509" s="156"/>
      <c r="D1509" s="157"/>
      <c r="E1509" s="158"/>
      <c r="F1509" s="159"/>
      <c r="G1509" s="158"/>
      <c r="H1509" s="160"/>
      <c r="N1509" s="62">
        <f t="shared" si="71"/>
        <v>0</v>
      </c>
    </row>
    <row r="1510" spans="3:14">
      <c r="C1510" s="156"/>
      <c r="D1510" s="157"/>
      <c r="E1510" s="158"/>
      <c r="F1510" s="159"/>
      <c r="G1510" s="158"/>
      <c r="H1510" s="160"/>
      <c r="N1510" s="62">
        <f t="shared" si="71"/>
        <v>0</v>
      </c>
    </row>
    <row r="1511" spans="3:14">
      <c r="C1511" s="156"/>
      <c r="D1511" s="157"/>
      <c r="E1511" s="158"/>
      <c r="F1511" s="159"/>
      <c r="G1511" s="158"/>
      <c r="H1511" s="160"/>
      <c r="N1511" s="62">
        <f t="shared" si="71"/>
        <v>0</v>
      </c>
    </row>
    <row r="1512" spans="3:14">
      <c r="C1512" s="156"/>
      <c r="D1512" s="157"/>
      <c r="E1512" s="158"/>
      <c r="F1512" s="159"/>
      <c r="G1512" s="158"/>
      <c r="H1512" s="160"/>
      <c r="N1512" s="62">
        <f t="shared" si="71"/>
        <v>0</v>
      </c>
    </row>
    <row r="1513" spans="3:14">
      <c r="C1513" s="156"/>
      <c r="D1513" s="157"/>
      <c r="E1513" s="158"/>
      <c r="F1513" s="159"/>
      <c r="G1513" s="158"/>
      <c r="H1513" s="160"/>
      <c r="N1513" s="62">
        <f t="shared" si="71"/>
        <v>0</v>
      </c>
    </row>
    <row r="1514" spans="3:14">
      <c r="C1514" s="156"/>
      <c r="D1514" s="157"/>
      <c r="E1514" s="158"/>
      <c r="F1514" s="159"/>
      <c r="G1514" s="158"/>
      <c r="H1514" s="160"/>
      <c r="N1514" s="62">
        <f t="shared" si="71"/>
        <v>0</v>
      </c>
    </row>
    <row r="1515" spans="3:14">
      <c r="C1515" s="156"/>
      <c r="D1515" s="157"/>
      <c r="E1515" s="158"/>
      <c r="F1515" s="159"/>
      <c r="G1515" s="158"/>
      <c r="H1515" s="160"/>
      <c r="N1515" s="62">
        <f t="shared" si="71"/>
        <v>0</v>
      </c>
    </row>
    <row r="1516" spans="3:14">
      <c r="C1516" s="156"/>
      <c r="D1516" s="157"/>
      <c r="E1516" s="158"/>
      <c r="F1516" s="159"/>
      <c r="G1516" s="158"/>
      <c r="H1516" s="160"/>
      <c r="N1516" s="62">
        <f t="shared" si="71"/>
        <v>0</v>
      </c>
    </row>
    <row r="1517" spans="3:14">
      <c r="C1517" s="156"/>
      <c r="D1517" s="157"/>
      <c r="E1517" s="158"/>
      <c r="F1517" s="159"/>
      <c r="G1517" s="158"/>
      <c r="H1517" s="160"/>
      <c r="N1517" s="62">
        <f t="shared" si="71"/>
        <v>0</v>
      </c>
    </row>
    <row r="1518" spans="3:14">
      <c r="C1518" s="156"/>
      <c r="D1518" s="157"/>
      <c r="E1518" s="158"/>
      <c r="F1518" s="159"/>
      <c r="G1518" s="158"/>
      <c r="H1518" s="160"/>
      <c r="N1518" s="62">
        <f t="shared" si="71"/>
        <v>0</v>
      </c>
    </row>
    <row r="1519" spans="3:14">
      <c r="C1519" s="156"/>
      <c r="D1519" s="157"/>
      <c r="E1519" s="158"/>
      <c r="F1519" s="159"/>
      <c r="G1519" s="158"/>
      <c r="H1519" s="160"/>
      <c r="N1519" s="62">
        <f t="shared" si="71"/>
        <v>0</v>
      </c>
    </row>
    <row r="1520" spans="3:14">
      <c r="C1520" s="156"/>
      <c r="D1520" s="157"/>
      <c r="E1520" s="158"/>
      <c r="F1520" s="159"/>
      <c r="G1520" s="158"/>
      <c r="H1520" s="160"/>
      <c r="N1520" s="62">
        <f t="shared" si="71"/>
        <v>0</v>
      </c>
    </row>
    <row r="1521" spans="3:14">
      <c r="C1521" s="156"/>
      <c r="D1521" s="157"/>
      <c r="E1521" s="158"/>
      <c r="F1521" s="159"/>
      <c r="G1521" s="158"/>
      <c r="H1521" s="160"/>
      <c r="N1521" s="62">
        <f t="shared" si="71"/>
        <v>0</v>
      </c>
    </row>
    <row r="1522" spans="3:14">
      <c r="C1522" s="156"/>
      <c r="D1522" s="157"/>
      <c r="E1522" s="158"/>
      <c r="F1522" s="159"/>
      <c r="G1522" s="158"/>
      <c r="H1522" s="160"/>
      <c r="N1522" s="62">
        <f t="shared" si="71"/>
        <v>0</v>
      </c>
    </row>
    <row r="1523" spans="3:14">
      <c r="C1523" s="156"/>
      <c r="D1523" s="157"/>
      <c r="E1523" s="158"/>
      <c r="F1523" s="159"/>
      <c r="G1523" s="158"/>
      <c r="H1523" s="160"/>
      <c r="N1523" s="62">
        <f t="shared" si="71"/>
        <v>0</v>
      </c>
    </row>
    <row r="1524" spans="3:14">
      <c r="C1524" s="156"/>
      <c r="D1524" s="157"/>
      <c r="E1524" s="158"/>
      <c r="F1524" s="159"/>
      <c r="G1524" s="158"/>
      <c r="H1524" s="160"/>
      <c r="N1524" s="62">
        <f t="shared" si="71"/>
        <v>0</v>
      </c>
    </row>
    <row r="1525" spans="3:14">
      <c r="C1525" s="156"/>
      <c r="D1525" s="157"/>
      <c r="E1525" s="158"/>
      <c r="F1525" s="159"/>
      <c r="G1525" s="158"/>
      <c r="H1525" s="160"/>
      <c r="N1525" s="62">
        <f t="shared" si="71"/>
        <v>0</v>
      </c>
    </row>
    <row r="1526" spans="3:14">
      <c r="C1526" s="156"/>
      <c r="D1526" s="157"/>
      <c r="E1526" s="158"/>
      <c r="F1526" s="159"/>
      <c r="G1526" s="158"/>
      <c r="H1526" s="160"/>
      <c r="N1526" s="62">
        <f t="shared" si="71"/>
        <v>0</v>
      </c>
    </row>
    <row r="1527" spans="3:14">
      <c r="C1527" s="156"/>
      <c r="D1527" s="157"/>
      <c r="E1527" s="158"/>
      <c r="F1527" s="159"/>
      <c r="G1527" s="158"/>
      <c r="H1527" s="160"/>
      <c r="N1527" s="62">
        <f t="shared" si="71"/>
        <v>0</v>
      </c>
    </row>
    <row r="1528" spans="3:14">
      <c r="C1528" s="156"/>
      <c r="D1528" s="157"/>
      <c r="E1528" s="158"/>
      <c r="F1528" s="159"/>
      <c r="G1528" s="158"/>
      <c r="H1528" s="160"/>
      <c r="N1528" s="62">
        <f t="shared" si="71"/>
        <v>0</v>
      </c>
    </row>
    <row r="1529" spans="3:14">
      <c r="C1529" s="156"/>
      <c r="D1529" s="157"/>
      <c r="E1529" s="158"/>
      <c r="F1529" s="159"/>
      <c r="G1529" s="158"/>
      <c r="H1529" s="160"/>
      <c r="N1529" s="62">
        <f t="shared" si="71"/>
        <v>0</v>
      </c>
    </row>
    <row r="1530" spans="3:14">
      <c r="C1530" s="156"/>
      <c r="D1530" s="157"/>
      <c r="E1530" s="158"/>
      <c r="F1530" s="159"/>
      <c r="G1530" s="158"/>
      <c r="H1530" s="160"/>
      <c r="N1530" s="62">
        <f t="shared" si="71"/>
        <v>0</v>
      </c>
    </row>
    <row r="1531" spans="3:14">
      <c r="C1531" s="156"/>
      <c r="D1531" s="157"/>
      <c r="E1531" s="158"/>
      <c r="F1531" s="159"/>
      <c r="G1531" s="158"/>
      <c r="H1531" s="160"/>
      <c r="N1531" s="62">
        <f t="shared" si="71"/>
        <v>0</v>
      </c>
    </row>
    <row r="1532" spans="3:14">
      <c r="C1532" s="156"/>
      <c r="D1532" s="157"/>
      <c r="E1532" s="158"/>
      <c r="F1532" s="159"/>
      <c r="G1532" s="158"/>
      <c r="H1532" s="160"/>
      <c r="N1532" s="62">
        <f t="shared" si="71"/>
        <v>0</v>
      </c>
    </row>
    <row r="1533" spans="3:14">
      <c r="C1533" s="156"/>
      <c r="D1533" s="157"/>
      <c r="E1533" s="158"/>
      <c r="F1533" s="159"/>
      <c r="G1533" s="158"/>
      <c r="H1533" s="160"/>
      <c r="N1533" s="62">
        <f t="shared" si="71"/>
        <v>0</v>
      </c>
    </row>
    <row r="1534" spans="3:14">
      <c r="C1534" s="156"/>
      <c r="D1534" s="157"/>
      <c r="E1534" s="158"/>
      <c r="F1534" s="159"/>
      <c r="G1534" s="158"/>
      <c r="H1534" s="160"/>
      <c r="N1534" s="62">
        <f t="shared" si="71"/>
        <v>0</v>
      </c>
    </row>
    <row r="1535" spans="3:14">
      <c r="C1535" s="156"/>
      <c r="D1535" s="157"/>
      <c r="E1535" s="158"/>
      <c r="F1535" s="159"/>
      <c r="G1535" s="158"/>
      <c r="H1535" s="160"/>
      <c r="N1535" s="62">
        <f t="shared" si="71"/>
        <v>0</v>
      </c>
    </row>
    <row r="1536" spans="3:14">
      <c r="C1536" s="156"/>
      <c r="D1536" s="157"/>
      <c r="E1536" s="158"/>
      <c r="F1536" s="159"/>
      <c r="G1536" s="158"/>
      <c r="H1536" s="160"/>
      <c r="N1536" s="62">
        <f t="shared" si="71"/>
        <v>0</v>
      </c>
    </row>
    <row r="1537" spans="3:14">
      <c r="C1537" s="156"/>
      <c r="D1537" s="157"/>
      <c r="E1537" s="158"/>
      <c r="F1537" s="159"/>
      <c r="G1537" s="158"/>
      <c r="H1537" s="160"/>
      <c r="N1537" s="62">
        <f t="shared" si="71"/>
        <v>0</v>
      </c>
    </row>
    <row r="1538" spans="3:14">
      <c r="C1538" s="156"/>
      <c r="D1538" s="157"/>
      <c r="E1538" s="158"/>
      <c r="F1538" s="159"/>
      <c r="G1538" s="158"/>
      <c r="H1538" s="160"/>
      <c r="N1538" s="62">
        <f t="shared" si="71"/>
        <v>0</v>
      </c>
    </row>
    <row r="1539" spans="3:14">
      <c r="C1539" s="156"/>
      <c r="D1539" s="157"/>
      <c r="E1539" s="158"/>
      <c r="F1539" s="159"/>
      <c r="G1539" s="158"/>
      <c r="H1539" s="160"/>
      <c r="N1539" s="62">
        <f t="shared" si="71"/>
        <v>0</v>
      </c>
    </row>
    <row r="1540" spans="3:14">
      <c r="C1540" s="156"/>
      <c r="D1540" s="157"/>
      <c r="E1540" s="158"/>
      <c r="F1540" s="159"/>
      <c r="G1540" s="158"/>
      <c r="H1540" s="160"/>
      <c r="N1540" s="62">
        <f t="shared" ref="N1540:N1603" si="73">IF(D1540=0,D1539,D1540)</f>
        <v>0</v>
      </c>
    </row>
    <row r="1541" spans="3:14">
      <c r="C1541" s="156"/>
      <c r="D1541" s="157"/>
      <c r="E1541" s="158"/>
      <c r="F1541" s="159"/>
      <c r="G1541" s="158"/>
      <c r="H1541" s="160"/>
      <c r="N1541" s="62">
        <f t="shared" si="73"/>
        <v>0</v>
      </c>
    </row>
    <row r="1542" spans="3:14">
      <c r="C1542" s="156"/>
      <c r="D1542" s="157"/>
      <c r="E1542" s="158"/>
      <c r="F1542" s="159"/>
      <c r="G1542" s="158"/>
      <c r="H1542" s="160"/>
      <c r="N1542" s="62">
        <f t="shared" si="73"/>
        <v>0</v>
      </c>
    </row>
    <row r="1543" spans="3:14">
      <c r="C1543" s="156"/>
      <c r="D1543" s="157"/>
      <c r="E1543" s="158"/>
      <c r="F1543" s="159"/>
      <c r="G1543" s="158"/>
      <c r="H1543" s="160"/>
      <c r="N1543" s="62">
        <f t="shared" si="73"/>
        <v>0</v>
      </c>
    </row>
    <row r="1544" spans="3:14">
      <c r="C1544" s="156"/>
      <c r="D1544" s="157"/>
      <c r="E1544" s="158"/>
      <c r="F1544" s="159"/>
      <c r="G1544" s="158"/>
      <c r="H1544" s="160"/>
      <c r="N1544" s="62">
        <f t="shared" si="73"/>
        <v>0</v>
      </c>
    </row>
    <row r="1545" spans="3:14">
      <c r="C1545" s="156"/>
      <c r="D1545" s="157"/>
      <c r="E1545" s="158"/>
      <c r="F1545" s="159"/>
      <c r="G1545" s="158"/>
      <c r="H1545" s="160"/>
      <c r="N1545" s="62">
        <f t="shared" si="73"/>
        <v>0</v>
      </c>
    </row>
    <row r="1546" spans="3:14">
      <c r="C1546" s="156"/>
      <c r="D1546" s="157"/>
      <c r="E1546" s="158"/>
      <c r="F1546" s="159"/>
      <c r="G1546" s="158"/>
      <c r="H1546" s="160"/>
      <c r="N1546" s="62">
        <f t="shared" si="73"/>
        <v>0</v>
      </c>
    </row>
    <row r="1547" spans="3:14">
      <c r="C1547" s="156"/>
      <c r="D1547" s="157"/>
      <c r="E1547" s="158"/>
      <c r="F1547" s="159"/>
      <c r="G1547" s="158"/>
      <c r="H1547" s="160"/>
      <c r="N1547" s="62">
        <f t="shared" si="73"/>
        <v>0</v>
      </c>
    </row>
    <row r="1548" spans="3:14">
      <c r="C1548" s="156"/>
      <c r="D1548" s="157"/>
      <c r="E1548" s="158"/>
      <c r="F1548" s="159"/>
      <c r="G1548" s="158"/>
      <c r="H1548" s="160"/>
      <c r="N1548" s="62">
        <f t="shared" si="73"/>
        <v>0</v>
      </c>
    </row>
    <row r="1549" spans="3:14">
      <c r="C1549" s="156"/>
      <c r="D1549" s="157"/>
      <c r="E1549" s="158"/>
      <c r="F1549" s="159"/>
      <c r="G1549" s="158"/>
      <c r="H1549" s="160"/>
      <c r="N1549" s="62">
        <f t="shared" si="73"/>
        <v>0</v>
      </c>
    </row>
    <row r="1550" spans="3:14">
      <c r="C1550" s="156"/>
      <c r="D1550" s="157"/>
      <c r="E1550" s="158"/>
      <c r="F1550" s="159"/>
      <c r="G1550" s="158"/>
      <c r="H1550" s="160"/>
      <c r="N1550" s="62">
        <f t="shared" si="73"/>
        <v>0</v>
      </c>
    </row>
    <row r="1551" spans="3:14">
      <c r="C1551" s="156"/>
      <c r="D1551" s="157"/>
      <c r="E1551" s="158"/>
      <c r="F1551" s="159"/>
      <c r="G1551" s="158"/>
      <c r="H1551" s="160"/>
      <c r="N1551" s="62">
        <f t="shared" si="73"/>
        <v>0</v>
      </c>
    </row>
    <row r="1552" spans="3:14">
      <c r="C1552" s="156"/>
      <c r="D1552" s="157"/>
      <c r="E1552" s="158"/>
      <c r="F1552" s="159"/>
      <c r="G1552" s="158"/>
      <c r="H1552" s="160"/>
      <c r="N1552" s="62">
        <f t="shared" si="73"/>
        <v>0</v>
      </c>
    </row>
    <row r="1553" spans="3:14">
      <c r="C1553" s="156"/>
      <c r="D1553" s="157"/>
      <c r="E1553" s="158"/>
      <c r="F1553" s="159"/>
      <c r="G1553" s="158"/>
      <c r="H1553" s="160"/>
      <c r="N1553" s="62">
        <f t="shared" si="73"/>
        <v>0</v>
      </c>
    </row>
    <row r="1554" spans="3:14">
      <c r="C1554" s="156"/>
      <c r="D1554" s="157"/>
      <c r="E1554" s="158"/>
      <c r="F1554" s="159"/>
      <c r="G1554" s="158"/>
      <c r="H1554" s="160"/>
      <c r="N1554" s="62">
        <f t="shared" si="73"/>
        <v>0</v>
      </c>
    </row>
    <row r="1555" spans="3:14">
      <c r="C1555" s="156"/>
      <c r="D1555" s="157"/>
      <c r="E1555" s="158"/>
      <c r="F1555" s="159"/>
      <c r="G1555" s="158"/>
      <c r="H1555" s="160"/>
      <c r="N1555" s="62">
        <f t="shared" si="73"/>
        <v>0</v>
      </c>
    </row>
    <row r="1556" spans="3:14">
      <c r="C1556" s="156"/>
      <c r="D1556" s="157"/>
      <c r="E1556" s="158"/>
      <c r="F1556" s="159"/>
      <c r="G1556" s="158"/>
      <c r="H1556" s="160"/>
      <c r="N1556" s="62">
        <f t="shared" si="73"/>
        <v>0</v>
      </c>
    </row>
    <row r="1557" spans="3:14">
      <c r="C1557" s="156"/>
      <c r="D1557" s="157"/>
      <c r="E1557" s="158"/>
      <c r="F1557" s="159"/>
      <c r="G1557" s="158"/>
      <c r="H1557" s="160"/>
      <c r="N1557" s="62">
        <f t="shared" si="73"/>
        <v>0</v>
      </c>
    </row>
    <row r="1558" spans="3:14">
      <c r="C1558" s="156"/>
      <c r="D1558" s="157"/>
      <c r="E1558" s="158"/>
      <c r="F1558" s="159"/>
      <c r="G1558" s="158"/>
      <c r="H1558" s="160"/>
      <c r="N1558" s="62">
        <f t="shared" si="73"/>
        <v>0</v>
      </c>
    </row>
    <row r="1559" spans="3:14">
      <c r="C1559" s="156"/>
      <c r="D1559" s="157"/>
      <c r="E1559" s="158"/>
      <c r="F1559" s="159"/>
      <c r="G1559" s="158"/>
      <c r="H1559" s="160"/>
      <c r="N1559" s="62">
        <f t="shared" si="73"/>
        <v>0</v>
      </c>
    </row>
    <row r="1560" spans="3:14">
      <c r="C1560" s="156"/>
      <c r="D1560" s="157"/>
      <c r="E1560" s="158"/>
      <c r="F1560" s="159"/>
      <c r="G1560" s="158"/>
      <c r="H1560" s="160"/>
      <c r="N1560" s="62">
        <f t="shared" si="73"/>
        <v>0</v>
      </c>
    </row>
    <row r="1561" spans="3:14">
      <c r="C1561" s="156"/>
      <c r="D1561" s="157"/>
      <c r="E1561" s="158"/>
      <c r="F1561" s="159"/>
      <c r="G1561" s="158"/>
      <c r="H1561" s="160"/>
      <c r="N1561" s="62">
        <f t="shared" si="73"/>
        <v>0</v>
      </c>
    </row>
    <row r="1562" spans="3:14">
      <c r="C1562" s="156"/>
      <c r="D1562" s="157"/>
      <c r="E1562" s="158"/>
      <c r="F1562" s="159"/>
      <c r="G1562" s="158"/>
      <c r="H1562" s="160"/>
      <c r="N1562" s="62">
        <f t="shared" si="73"/>
        <v>0</v>
      </c>
    </row>
    <row r="1563" spans="3:14">
      <c r="C1563" s="156"/>
      <c r="D1563" s="157"/>
      <c r="E1563" s="158"/>
      <c r="F1563" s="159"/>
      <c r="G1563" s="158"/>
      <c r="H1563" s="160"/>
      <c r="N1563" s="62">
        <f t="shared" si="73"/>
        <v>0</v>
      </c>
    </row>
    <row r="1564" spans="3:14">
      <c r="C1564" s="156"/>
      <c r="D1564" s="157"/>
      <c r="E1564" s="158"/>
      <c r="F1564" s="159"/>
      <c r="G1564" s="158"/>
      <c r="H1564" s="160"/>
      <c r="N1564" s="62">
        <f t="shared" si="73"/>
        <v>0</v>
      </c>
    </row>
    <row r="1565" spans="3:14">
      <c r="C1565" s="156"/>
      <c r="D1565" s="157"/>
      <c r="E1565" s="158"/>
      <c r="F1565" s="159"/>
      <c r="G1565" s="158"/>
      <c r="H1565" s="160"/>
      <c r="N1565" s="62">
        <f t="shared" si="73"/>
        <v>0</v>
      </c>
    </row>
    <row r="1566" spans="3:14">
      <c r="C1566" s="156"/>
      <c r="D1566" s="157"/>
      <c r="E1566" s="158"/>
      <c r="F1566" s="159"/>
      <c r="G1566" s="158"/>
      <c r="H1566" s="160"/>
      <c r="N1566" s="62">
        <f t="shared" si="73"/>
        <v>0</v>
      </c>
    </row>
    <row r="1567" spans="3:14">
      <c r="C1567" s="156"/>
      <c r="D1567" s="157"/>
      <c r="E1567" s="158"/>
      <c r="F1567" s="159"/>
      <c r="G1567" s="158"/>
      <c r="H1567" s="160"/>
      <c r="N1567" s="62">
        <f t="shared" si="73"/>
        <v>0</v>
      </c>
    </row>
    <row r="1568" spans="3:14">
      <c r="C1568" s="156"/>
      <c r="D1568" s="157"/>
      <c r="E1568" s="158"/>
      <c r="F1568" s="159"/>
      <c r="G1568" s="158"/>
      <c r="H1568" s="160"/>
      <c r="N1568" s="62">
        <f t="shared" si="73"/>
        <v>0</v>
      </c>
    </row>
    <row r="1569" spans="3:14">
      <c r="C1569" s="156"/>
      <c r="D1569" s="157"/>
      <c r="E1569" s="158"/>
      <c r="F1569" s="159"/>
      <c r="G1569" s="158"/>
      <c r="H1569" s="160"/>
      <c r="N1569" s="62">
        <f t="shared" si="73"/>
        <v>0</v>
      </c>
    </row>
    <row r="1570" spans="3:14">
      <c r="C1570" s="156"/>
      <c r="D1570" s="157"/>
      <c r="E1570" s="158"/>
      <c r="F1570" s="159"/>
      <c r="G1570" s="158"/>
      <c r="H1570" s="160"/>
      <c r="N1570" s="62">
        <f t="shared" si="73"/>
        <v>0</v>
      </c>
    </row>
    <row r="1571" spans="3:14">
      <c r="C1571" s="156"/>
      <c r="D1571" s="157"/>
      <c r="E1571" s="158"/>
      <c r="F1571" s="159"/>
      <c r="G1571" s="158"/>
      <c r="H1571" s="160"/>
      <c r="N1571" s="62">
        <f t="shared" si="73"/>
        <v>0</v>
      </c>
    </row>
    <row r="1572" spans="3:14">
      <c r="C1572" s="156"/>
      <c r="D1572" s="157"/>
      <c r="E1572" s="158"/>
      <c r="F1572" s="159"/>
      <c r="G1572" s="158"/>
      <c r="H1572" s="160"/>
      <c r="N1572" s="62">
        <f t="shared" si="73"/>
        <v>0</v>
      </c>
    </row>
    <row r="1573" spans="3:14">
      <c r="C1573" s="156"/>
      <c r="D1573" s="157"/>
      <c r="E1573" s="158"/>
      <c r="F1573" s="159"/>
      <c r="G1573" s="158"/>
      <c r="H1573" s="160"/>
      <c r="N1573" s="62">
        <f t="shared" si="73"/>
        <v>0</v>
      </c>
    </row>
    <row r="1574" spans="3:14">
      <c r="C1574" s="156"/>
      <c r="D1574" s="157"/>
      <c r="E1574" s="158"/>
      <c r="F1574" s="159"/>
      <c r="G1574" s="158"/>
      <c r="H1574" s="160"/>
      <c r="N1574" s="62">
        <f t="shared" si="73"/>
        <v>0</v>
      </c>
    </row>
    <row r="1575" spans="3:14">
      <c r="C1575" s="156"/>
      <c r="D1575" s="157"/>
      <c r="E1575" s="158"/>
      <c r="F1575" s="159"/>
      <c r="G1575" s="158"/>
      <c r="H1575" s="160"/>
      <c r="N1575" s="62">
        <f t="shared" si="73"/>
        <v>0</v>
      </c>
    </row>
    <row r="1576" spans="3:14">
      <c r="C1576" s="156"/>
      <c r="D1576" s="157"/>
      <c r="E1576" s="158"/>
      <c r="F1576" s="159"/>
      <c r="G1576" s="158"/>
      <c r="H1576" s="160"/>
      <c r="N1576" s="62">
        <f t="shared" si="73"/>
        <v>0</v>
      </c>
    </row>
    <row r="1577" spans="3:14">
      <c r="C1577" s="156"/>
      <c r="D1577" s="157"/>
      <c r="E1577" s="158"/>
      <c r="F1577" s="159"/>
      <c r="G1577" s="158"/>
      <c r="H1577" s="160"/>
      <c r="N1577" s="62">
        <f t="shared" si="73"/>
        <v>0</v>
      </c>
    </row>
    <row r="1578" spans="3:14">
      <c r="C1578" s="156"/>
      <c r="D1578" s="157"/>
      <c r="E1578" s="158"/>
      <c r="F1578" s="159"/>
      <c r="G1578" s="158"/>
      <c r="H1578" s="160"/>
      <c r="N1578" s="62">
        <f t="shared" si="73"/>
        <v>0</v>
      </c>
    </row>
    <row r="1579" spans="3:14">
      <c r="C1579" s="156"/>
      <c r="D1579" s="157"/>
      <c r="E1579" s="158"/>
      <c r="F1579" s="159"/>
      <c r="G1579" s="158"/>
      <c r="H1579" s="160"/>
      <c r="N1579" s="62">
        <f t="shared" si="73"/>
        <v>0</v>
      </c>
    </row>
    <row r="1580" spans="3:14">
      <c r="C1580" s="156"/>
      <c r="D1580" s="157"/>
      <c r="E1580" s="158"/>
      <c r="F1580" s="159"/>
      <c r="G1580" s="158"/>
      <c r="H1580" s="160"/>
      <c r="N1580" s="62">
        <f t="shared" si="73"/>
        <v>0</v>
      </c>
    </row>
    <row r="1581" spans="3:14">
      <c r="C1581" s="156"/>
      <c r="D1581" s="157"/>
      <c r="E1581" s="158"/>
      <c r="F1581" s="159"/>
      <c r="G1581" s="158"/>
      <c r="H1581" s="160"/>
      <c r="N1581" s="62">
        <f t="shared" si="73"/>
        <v>0</v>
      </c>
    </row>
    <row r="1582" spans="3:14">
      <c r="C1582" s="156"/>
      <c r="D1582" s="157"/>
      <c r="E1582" s="158"/>
      <c r="F1582" s="159"/>
      <c r="G1582" s="158"/>
      <c r="H1582" s="160"/>
      <c r="N1582" s="62">
        <f t="shared" si="73"/>
        <v>0</v>
      </c>
    </row>
    <row r="1583" spans="3:14">
      <c r="C1583" s="156"/>
      <c r="D1583" s="157"/>
      <c r="E1583" s="158"/>
      <c r="F1583" s="159"/>
      <c r="G1583" s="158"/>
      <c r="H1583" s="160"/>
      <c r="N1583" s="62">
        <f t="shared" si="73"/>
        <v>0</v>
      </c>
    </row>
    <row r="1584" spans="3:14">
      <c r="C1584" s="156"/>
      <c r="D1584" s="157"/>
      <c r="E1584" s="158"/>
      <c r="F1584" s="159"/>
      <c r="G1584" s="158"/>
      <c r="H1584" s="160"/>
      <c r="N1584" s="62">
        <f t="shared" si="73"/>
        <v>0</v>
      </c>
    </row>
    <row r="1585" spans="3:14">
      <c r="C1585" s="156"/>
      <c r="D1585" s="157"/>
      <c r="E1585" s="158"/>
      <c r="F1585" s="159"/>
      <c r="G1585" s="158"/>
      <c r="H1585" s="160"/>
      <c r="N1585" s="62">
        <f t="shared" si="73"/>
        <v>0</v>
      </c>
    </row>
    <row r="1586" spans="3:14">
      <c r="C1586" s="156"/>
      <c r="D1586" s="157"/>
      <c r="E1586" s="158"/>
      <c r="F1586" s="159"/>
      <c r="G1586" s="158"/>
      <c r="H1586" s="160"/>
      <c r="N1586" s="62">
        <f t="shared" si="73"/>
        <v>0</v>
      </c>
    </row>
    <row r="1587" spans="3:14">
      <c r="C1587" s="156"/>
      <c r="D1587" s="157"/>
      <c r="E1587" s="158"/>
      <c r="F1587" s="159"/>
      <c r="G1587" s="158"/>
      <c r="H1587" s="160"/>
      <c r="N1587" s="62">
        <f t="shared" si="73"/>
        <v>0</v>
      </c>
    </row>
    <row r="1588" spans="3:14">
      <c r="C1588" s="156"/>
      <c r="D1588" s="157"/>
      <c r="E1588" s="158"/>
      <c r="F1588" s="159"/>
      <c r="G1588" s="158"/>
      <c r="H1588" s="160"/>
      <c r="N1588" s="62">
        <f t="shared" si="73"/>
        <v>0</v>
      </c>
    </row>
    <row r="1589" spans="3:14">
      <c r="C1589" s="156"/>
      <c r="D1589" s="157"/>
      <c r="E1589" s="158"/>
      <c r="F1589" s="159"/>
      <c r="G1589" s="158"/>
      <c r="H1589" s="160"/>
      <c r="N1589" s="62">
        <f t="shared" si="73"/>
        <v>0</v>
      </c>
    </row>
    <row r="1590" spans="3:14">
      <c r="C1590" s="156"/>
      <c r="D1590" s="157"/>
      <c r="E1590" s="158"/>
      <c r="F1590" s="159"/>
      <c r="G1590" s="158"/>
      <c r="H1590" s="160"/>
      <c r="N1590" s="62">
        <f t="shared" si="73"/>
        <v>0</v>
      </c>
    </row>
    <row r="1591" spans="3:14">
      <c r="C1591" s="156"/>
      <c r="D1591" s="157"/>
      <c r="E1591" s="158"/>
      <c r="F1591" s="159"/>
      <c r="G1591" s="158"/>
      <c r="H1591" s="160"/>
      <c r="N1591" s="62">
        <f t="shared" si="73"/>
        <v>0</v>
      </c>
    </row>
    <row r="1592" spans="3:14">
      <c r="C1592" s="156"/>
      <c r="D1592" s="157"/>
      <c r="E1592" s="158"/>
      <c r="F1592" s="159"/>
      <c r="G1592" s="158"/>
      <c r="H1592" s="160"/>
      <c r="N1592" s="62">
        <f t="shared" si="73"/>
        <v>0</v>
      </c>
    </row>
    <row r="1593" spans="3:14">
      <c r="C1593" s="156"/>
      <c r="D1593" s="157"/>
      <c r="E1593" s="158"/>
      <c r="F1593" s="159"/>
      <c r="G1593" s="158"/>
      <c r="H1593" s="160"/>
      <c r="N1593" s="62">
        <f t="shared" si="73"/>
        <v>0</v>
      </c>
    </row>
    <row r="1594" spans="3:14">
      <c r="C1594" s="156"/>
      <c r="D1594" s="157"/>
      <c r="E1594" s="158"/>
      <c r="F1594" s="159"/>
      <c r="G1594" s="158"/>
      <c r="H1594" s="160"/>
      <c r="N1594" s="62">
        <f t="shared" si="73"/>
        <v>0</v>
      </c>
    </row>
    <row r="1595" spans="3:14">
      <c r="C1595" s="156"/>
      <c r="D1595" s="157"/>
      <c r="E1595" s="158"/>
      <c r="F1595" s="159"/>
      <c r="G1595" s="158"/>
      <c r="H1595" s="160"/>
      <c r="N1595" s="62">
        <f t="shared" si="73"/>
        <v>0</v>
      </c>
    </row>
    <row r="1596" spans="3:14">
      <c r="C1596" s="156"/>
      <c r="D1596" s="157"/>
      <c r="E1596" s="158"/>
      <c r="F1596" s="159"/>
      <c r="G1596" s="158"/>
      <c r="H1596" s="160"/>
      <c r="N1596" s="62">
        <f t="shared" si="73"/>
        <v>0</v>
      </c>
    </row>
    <row r="1597" spans="3:14">
      <c r="C1597" s="156"/>
      <c r="D1597" s="157"/>
      <c r="E1597" s="158"/>
      <c r="F1597" s="159"/>
      <c r="G1597" s="158"/>
      <c r="H1597" s="160"/>
      <c r="N1597" s="62">
        <f t="shared" si="73"/>
        <v>0</v>
      </c>
    </row>
    <row r="1598" spans="3:14">
      <c r="C1598" s="156"/>
      <c r="D1598" s="157"/>
      <c r="E1598" s="158"/>
      <c r="F1598" s="159"/>
      <c r="G1598" s="158"/>
      <c r="H1598" s="160"/>
      <c r="N1598" s="62">
        <f t="shared" si="73"/>
        <v>0</v>
      </c>
    </row>
    <row r="1599" spans="3:14">
      <c r="C1599" s="156"/>
      <c r="D1599" s="157"/>
      <c r="E1599" s="158"/>
      <c r="F1599" s="159"/>
      <c r="G1599" s="158"/>
      <c r="H1599" s="160"/>
      <c r="N1599" s="62">
        <f t="shared" si="73"/>
        <v>0</v>
      </c>
    </row>
    <row r="1600" spans="3:14">
      <c r="C1600" s="156"/>
      <c r="D1600" s="157"/>
      <c r="E1600" s="158"/>
      <c r="F1600" s="159"/>
      <c r="G1600" s="158"/>
      <c r="H1600" s="160"/>
      <c r="N1600" s="62">
        <f t="shared" si="73"/>
        <v>0</v>
      </c>
    </row>
    <row r="1601" spans="3:14">
      <c r="C1601" s="156"/>
      <c r="D1601" s="157"/>
      <c r="E1601" s="158"/>
      <c r="F1601" s="159"/>
      <c r="G1601" s="158"/>
      <c r="H1601" s="160"/>
      <c r="N1601" s="62">
        <f t="shared" si="73"/>
        <v>0</v>
      </c>
    </row>
    <row r="1602" spans="3:14">
      <c r="C1602" s="156"/>
      <c r="D1602" s="157"/>
      <c r="E1602" s="158"/>
      <c r="F1602" s="159"/>
      <c r="G1602" s="158"/>
      <c r="H1602" s="160"/>
      <c r="N1602" s="62">
        <f t="shared" si="73"/>
        <v>0</v>
      </c>
    </row>
    <row r="1603" spans="3:14">
      <c r="C1603" s="156"/>
      <c r="D1603" s="157"/>
      <c r="E1603" s="158"/>
      <c r="F1603" s="159"/>
      <c r="G1603" s="158"/>
      <c r="H1603" s="160"/>
      <c r="N1603" s="62">
        <f t="shared" si="73"/>
        <v>0</v>
      </c>
    </row>
    <row r="1604" spans="3:14">
      <c r="C1604" s="156"/>
      <c r="D1604" s="157"/>
      <c r="E1604" s="158"/>
      <c r="F1604" s="159"/>
      <c r="G1604" s="158"/>
      <c r="H1604" s="160"/>
      <c r="N1604" s="62">
        <f t="shared" ref="N1604:N1667" si="74">IF(D1604=0,D1603,D1604)</f>
        <v>0</v>
      </c>
    </row>
    <row r="1605" spans="3:14">
      <c r="C1605" s="156"/>
      <c r="D1605" s="157"/>
      <c r="E1605" s="158"/>
      <c r="F1605" s="159"/>
      <c r="G1605" s="158"/>
      <c r="H1605" s="160"/>
      <c r="N1605" s="62">
        <f t="shared" si="74"/>
        <v>0</v>
      </c>
    </row>
    <row r="1606" spans="3:14">
      <c r="C1606" s="156"/>
      <c r="D1606" s="157"/>
      <c r="E1606" s="158"/>
      <c r="F1606" s="159"/>
      <c r="G1606" s="158"/>
      <c r="H1606" s="160"/>
      <c r="N1606" s="62">
        <f t="shared" si="74"/>
        <v>0</v>
      </c>
    </row>
    <row r="1607" spans="3:14">
      <c r="C1607" s="156"/>
      <c r="D1607" s="157"/>
      <c r="E1607" s="158"/>
      <c r="F1607" s="159"/>
      <c r="G1607" s="158"/>
      <c r="H1607" s="160"/>
      <c r="N1607" s="62">
        <f t="shared" si="74"/>
        <v>0</v>
      </c>
    </row>
    <row r="1608" spans="3:14">
      <c r="C1608" s="156"/>
      <c r="D1608" s="157"/>
      <c r="E1608" s="158"/>
      <c r="F1608" s="159"/>
      <c r="G1608" s="158"/>
      <c r="H1608" s="160"/>
      <c r="N1608" s="62">
        <f t="shared" si="74"/>
        <v>0</v>
      </c>
    </row>
    <row r="1609" spans="3:14">
      <c r="C1609" s="156"/>
      <c r="D1609" s="157"/>
      <c r="E1609" s="158"/>
      <c r="F1609" s="159"/>
      <c r="G1609" s="158"/>
      <c r="H1609" s="160"/>
      <c r="N1609" s="62">
        <f t="shared" si="74"/>
        <v>0</v>
      </c>
    </row>
    <row r="1610" spans="3:14">
      <c r="C1610" s="156"/>
      <c r="D1610" s="157"/>
      <c r="E1610" s="158"/>
      <c r="F1610" s="159"/>
      <c r="G1610" s="158"/>
      <c r="H1610" s="160"/>
      <c r="N1610" s="62">
        <f t="shared" si="74"/>
        <v>0</v>
      </c>
    </row>
    <row r="1611" spans="3:14">
      <c r="C1611" s="156"/>
      <c r="D1611" s="157"/>
      <c r="E1611" s="158"/>
      <c r="F1611" s="159"/>
      <c r="G1611" s="158"/>
      <c r="H1611" s="160"/>
      <c r="N1611" s="62">
        <f t="shared" si="74"/>
        <v>0</v>
      </c>
    </row>
    <row r="1612" spans="3:14">
      <c r="C1612" s="156"/>
      <c r="D1612" s="157"/>
      <c r="E1612" s="158"/>
      <c r="F1612" s="159"/>
      <c r="G1612" s="158"/>
      <c r="H1612" s="160"/>
      <c r="N1612" s="62">
        <f t="shared" si="74"/>
        <v>0</v>
      </c>
    </row>
    <row r="1613" spans="3:14">
      <c r="C1613" s="156"/>
      <c r="D1613" s="157"/>
      <c r="E1613" s="158"/>
      <c r="F1613" s="159"/>
      <c r="G1613" s="158"/>
      <c r="H1613" s="160"/>
      <c r="N1613" s="62">
        <f t="shared" si="74"/>
        <v>0</v>
      </c>
    </row>
    <row r="1614" spans="3:14">
      <c r="C1614" s="156"/>
      <c r="D1614" s="157"/>
      <c r="E1614" s="158"/>
      <c r="F1614" s="159"/>
      <c r="G1614" s="158"/>
      <c r="H1614" s="160"/>
      <c r="N1614" s="62">
        <f t="shared" si="74"/>
        <v>0</v>
      </c>
    </row>
    <row r="1615" spans="3:14">
      <c r="C1615" s="156"/>
      <c r="D1615" s="157"/>
      <c r="E1615" s="158"/>
      <c r="F1615" s="159"/>
      <c r="G1615" s="158"/>
      <c r="H1615" s="160"/>
      <c r="N1615" s="62">
        <f t="shared" si="74"/>
        <v>0</v>
      </c>
    </row>
    <row r="1616" spans="3:14">
      <c r="C1616" s="156"/>
      <c r="D1616" s="157"/>
      <c r="E1616" s="158"/>
      <c r="F1616" s="159"/>
      <c r="G1616" s="158"/>
      <c r="H1616" s="160"/>
      <c r="N1616" s="62">
        <f t="shared" si="74"/>
        <v>0</v>
      </c>
    </row>
    <row r="1617" spans="3:14">
      <c r="C1617" s="156"/>
      <c r="D1617" s="157"/>
      <c r="E1617" s="158"/>
      <c r="F1617" s="159"/>
      <c r="G1617" s="158"/>
      <c r="H1617" s="160"/>
      <c r="N1617" s="62">
        <f t="shared" si="74"/>
        <v>0</v>
      </c>
    </row>
    <row r="1618" spans="3:14">
      <c r="C1618" s="156"/>
      <c r="D1618" s="157"/>
      <c r="E1618" s="158"/>
      <c r="F1618" s="159"/>
      <c r="G1618" s="158"/>
      <c r="H1618" s="160"/>
      <c r="N1618" s="62">
        <f t="shared" si="74"/>
        <v>0</v>
      </c>
    </row>
    <row r="1619" spans="3:14">
      <c r="C1619" s="156"/>
      <c r="D1619" s="157"/>
      <c r="E1619" s="158"/>
      <c r="F1619" s="159"/>
      <c r="G1619" s="158"/>
      <c r="H1619" s="160"/>
      <c r="N1619" s="62">
        <f t="shared" si="74"/>
        <v>0</v>
      </c>
    </row>
    <row r="1620" spans="3:14">
      <c r="C1620" s="156"/>
      <c r="D1620" s="157"/>
      <c r="E1620" s="158"/>
      <c r="F1620" s="159"/>
      <c r="G1620" s="158"/>
      <c r="H1620" s="160"/>
      <c r="N1620" s="62">
        <f t="shared" si="74"/>
        <v>0</v>
      </c>
    </row>
    <row r="1621" spans="3:14">
      <c r="C1621" s="156"/>
      <c r="D1621" s="157"/>
      <c r="E1621" s="158"/>
      <c r="F1621" s="159"/>
      <c r="G1621" s="158"/>
      <c r="H1621" s="160"/>
      <c r="N1621" s="62">
        <f t="shared" si="74"/>
        <v>0</v>
      </c>
    </row>
    <row r="1622" spans="3:14">
      <c r="C1622" s="156"/>
      <c r="D1622" s="157"/>
      <c r="E1622" s="158"/>
      <c r="F1622" s="159"/>
      <c r="G1622" s="158"/>
      <c r="H1622" s="160"/>
      <c r="N1622" s="62">
        <f t="shared" si="74"/>
        <v>0</v>
      </c>
    </row>
    <row r="1623" spans="3:14">
      <c r="C1623" s="156"/>
      <c r="D1623" s="157"/>
      <c r="E1623" s="158"/>
      <c r="F1623" s="159"/>
      <c r="G1623" s="158"/>
      <c r="H1623" s="160"/>
      <c r="N1623" s="62">
        <f t="shared" si="74"/>
        <v>0</v>
      </c>
    </row>
    <row r="1624" spans="3:14">
      <c r="C1624" s="156"/>
      <c r="D1624" s="157"/>
      <c r="E1624" s="158"/>
      <c r="F1624" s="159"/>
      <c r="G1624" s="158"/>
      <c r="H1624" s="160"/>
      <c r="N1624" s="62">
        <f t="shared" si="74"/>
        <v>0</v>
      </c>
    </row>
    <row r="1625" spans="3:14">
      <c r="C1625" s="156"/>
      <c r="D1625" s="157"/>
      <c r="E1625" s="158"/>
      <c r="F1625" s="159"/>
      <c r="G1625" s="158"/>
      <c r="H1625" s="160"/>
      <c r="N1625" s="62">
        <f t="shared" si="74"/>
        <v>0</v>
      </c>
    </row>
    <row r="1626" spans="3:14">
      <c r="C1626" s="156"/>
      <c r="D1626" s="157"/>
      <c r="E1626" s="158"/>
      <c r="F1626" s="159"/>
      <c r="G1626" s="158"/>
      <c r="H1626" s="160"/>
      <c r="N1626" s="62">
        <f t="shared" si="74"/>
        <v>0</v>
      </c>
    </row>
    <row r="1627" spans="3:14">
      <c r="C1627" s="156"/>
      <c r="D1627" s="157"/>
      <c r="E1627" s="158"/>
      <c r="F1627" s="159"/>
      <c r="G1627" s="158"/>
      <c r="H1627" s="160"/>
      <c r="N1627" s="62">
        <f t="shared" si="74"/>
        <v>0</v>
      </c>
    </row>
    <row r="1628" spans="3:14">
      <c r="C1628" s="156"/>
      <c r="D1628" s="157"/>
      <c r="E1628" s="158"/>
      <c r="F1628" s="159"/>
      <c r="G1628" s="158"/>
      <c r="H1628" s="160"/>
      <c r="N1628" s="62">
        <f t="shared" si="74"/>
        <v>0</v>
      </c>
    </row>
    <row r="1629" spans="3:14">
      <c r="C1629" s="156"/>
      <c r="D1629" s="157"/>
      <c r="E1629" s="158"/>
      <c r="F1629" s="159"/>
      <c r="G1629" s="158"/>
      <c r="H1629" s="160"/>
      <c r="N1629" s="62">
        <f t="shared" si="74"/>
        <v>0</v>
      </c>
    </row>
    <row r="1630" spans="3:14">
      <c r="C1630" s="156"/>
      <c r="D1630" s="157"/>
      <c r="E1630" s="158"/>
      <c r="F1630" s="159"/>
      <c r="G1630" s="158"/>
      <c r="H1630" s="160"/>
      <c r="N1630" s="62">
        <f t="shared" si="74"/>
        <v>0</v>
      </c>
    </row>
    <row r="1631" spans="3:14">
      <c r="C1631" s="156"/>
      <c r="D1631" s="157"/>
      <c r="E1631" s="158"/>
      <c r="F1631" s="159"/>
      <c r="G1631" s="158"/>
      <c r="H1631" s="160"/>
      <c r="N1631" s="62">
        <f t="shared" si="74"/>
        <v>0</v>
      </c>
    </row>
    <row r="1632" spans="3:14">
      <c r="C1632" s="156"/>
      <c r="D1632" s="157"/>
      <c r="E1632" s="158"/>
      <c r="F1632" s="159"/>
      <c r="G1632" s="158"/>
      <c r="H1632" s="160"/>
      <c r="N1632" s="62">
        <f t="shared" si="74"/>
        <v>0</v>
      </c>
    </row>
    <row r="1633" spans="3:14">
      <c r="C1633" s="156"/>
      <c r="D1633" s="157"/>
      <c r="E1633" s="158"/>
      <c r="F1633" s="159"/>
      <c r="G1633" s="158"/>
      <c r="H1633" s="160"/>
      <c r="N1633" s="62">
        <f t="shared" si="74"/>
        <v>0</v>
      </c>
    </row>
    <row r="1634" spans="3:14">
      <c r="C1634" s="156"/>
      <c r="D1634" s="157"/>
      <c r="E1634" s="158"/>
      <c r="F1634" s="159"/>
      <c r="G1634" s="158"/>
      <c r="H1634" s="160"/>
      <c r="N1634" s="62">
        <f t="shared" si="74"/>
        <v>0</v>
      </c>
    </row>
    <row r="1635" spans="3:14">
      <c r="C1635" s="156"/>
      <c r="D1635" s="157"/>
      <c r="E1635" s="158"/>
      <c r="F1635" s="159"/>
      <c r="G1635" s="158"/>
      <c r="H1635" s="160"/>
      <c r="N1635" s="62">
        <f t="shared" si="74"/>
        <v>0</v>
      </c>
    </row>
    <row r="1636" spans="3:14">
      <c r="C1636" s="156"/>
      <c r="D1636" s="157"/>
      <c r="E1636" s="158"/>
      <c r="F1636" s="159"/>
      <c r="G1636" s="158"/>
      <c r="H1636" s="160"/>
      <c r="N1636" s="62">
        <f t="shared" si="74"/>
        <v>0</v>
      </c>
    </row>
    <row r="1637" spans="3:14">
      <c r="C1637" s="156"/>
      <c r="D1637" s="157"/>
      <c r="E1637" s="158"/>
      <c r="F1637" s="159"/>
      <c r="G1637" s="158"/>
      <c r="H1637" s="160"/>
      <c r="N1637" s="62">
        <f t="shared" si="74"/>
        <v>0</v>
      </c>
    </row>
    <row r="1638" spans="3:14">
      <c r="C1638" s="156"/>
      <c r="D1638" s="157"/>
      <c r="E1638" s="158"/>
      <c r="F1638" s="159"/>
      <c r="G1638" s="158"/>
      <c r="H1638" s="160"/>
      <c r="N1638" s="62">
        <f t="shared" si="74"/>
        <v>0</v>
      </c>
    </row>
    <row r="1639" spans="3:14">
      <c r="C1639" s="156"/>
      <c r="D1639" s="157"/>
      <c r="E1639" s="158"/>
      <c r="F1639" s="159"/>
      <c r="G1639" s="158"/>
      <c r="H1639" s="160"/>
      <c r="N1639" s="62">
        <f t="shared" si="74"/>
        <v>0</v>
      </c>
    </row>
    <row r="1640" spans="3:14">
      <c r="C1640" s="156"/>
      <c r="D1640" s="157"/>
      <c r="E1640" s="158"/>
      <c r="F1640" s="159"/>
      <c r="G1640" s="158"/>
      <c r="H1640" s="160"/>
      <c r="N1640" s="62">
        <f t="shared" si="74"/>
        <v>0</v>
      </c>
    </row>
    <row r="1641" spans="3:14">
      <c r="C1641" s="156"/>
      <c r="D1641" s="157"/>
      <c r="E1641" s="158"/>
      <c r="F1641" s="159"/>
      <c r="G1641" s="158"/>
      <c r="H1641" s="160"/>
      <c r="N1641" s="62">
        <f t="shared" si="74"/>
        <v>0</v>
      </c>
    </row>
    <row r="1642" spans="3:14">
      <c r="C1642" s="156"/>
      <c r="D1642" s="157"/>
      <c r="E1642" s="158"/>
      <c r="F1642" s="159"/>
      <c r="G1642" s="158"/>
      <c r="H1642" s="160"/>
      <c r="N1642" s="62">
        <f t="shared" si="74"/>
        <v>0</v>
      </c>
    </row>
    <row r="1643" spans="3:14">
      <c r="C1643" s="156"/>
      <c r="D1643" s="157"/>
      <c r="E1643" s="158"/>
      <c r="F1643" s="159"/>
      <c r="G1643" s="158"/>
      <c r="H1643" s="160"/>
      <c r="N1643" s="62">
        <f t="shared" si="74"/>
        <v>0</v>
      </c>
    </row>
    <row r="1644" spans="3:14">
      <c r="C1644" s="156"/>
      <c r="D1644" s="157"/>
      <c r="E1644" s="158"/>
      <c r="F1644" s="159"/>
      <c r="G1644" s="158"/>
      <c r="H1644" s="160"/>
      <c r="N1644" s="62">
        <f t="shared" si="74"/>
        <v>0</v>
      </c>
    </row>
    <row r="1645" spans="3:14">
      <c r="C1645" s="156"/>
      <c r="D1645" s="157"/>
      <c r="E1645" s="158"/>
      <c r="F1645" s="159"/>
      <c r="G1645" s="158"/>
      <c r="H1645" s="160"/>
      <c r="N1645" s="62">
        <f t="shared" si="74"/>
        <v>0</v>
      </c>
    </row>
    <row r="1646" spans="3:14">
      <c r="C1646" s="156"/>
      <c r="D1646" s="157"/>
      <c r="E1646" s="158"/>
      <c r="F1646" s="159"/>
      <c r="G1646" s="158"/>
      <c r="H1646" s="160"/>
      <c r="N1646" s="62">
        <f t="shared" si="74"/>
        <v>0</v>
      </c>
    </row>
    <row r="1647" spans="3:14">
      <c r="C1647" s="156"/>
      <c r="D1647" s="157"/>
      <c r="E1647" s="158"/>
      <c r="F1647" s="159"/>
      <c r="G1647" s="158"/>
      <c r="H1647" s="160"/>
      <c r="N1647" s="62">
        <f t="shared" si="74"/>
        <v>0</v>
      </c>
    </row>
    <row r="1648" spans="3:14">
      <c r="C1648" s="156"/>
      <c r="D1648" s="157"/>
      <c r="E1648" s="158"/>
      <c r="F1648" s="159"/>
      <c r="G1648" s="158"/>
      <c r="H1648" s="160"/>
      <c r="N1648" s="62">
        <f t="shared" si="74"/>
        <v>0</v>
      </c>
    </row>
    <row r="1649" spans="3:14">
      <c r="C1649" s="156"/>
      <c r="D1649" s="157"/>
      <c r="E1649" s="158"/>
      <c r="F1649" s="159"/>
      <c r="G1649" s="158"/>
      <c r="H1649" s="160"/>
      <c r="N1649" s="62">
        <f t="shared" si="74"/>
        <v>0</v>
      </c>
    </row>
    <row r="1650" spans="3:14">
      <c r="C1650" s="156"/>
      <c r="D1650" s="157"/>
      <c r="E1650" s="158"/>
      <c r="F1650" s="159"/>
      <c r="G1650" s="158"/>
      <c r="H1650" s="160"/>
      <c r="N1650" s="62">
        <f t="shared" si="74"/>
        <v>0</v>
      </c>
    </row>
    <row r="1651" spans="3:14">
      <c r="C1651" s="156"/>
      <c r="D1651" s="157"/>
      <c r="E1651" s="158"/>
      <c r="F1651" s="159"/>
      <c r="G1651" s="158"/>
      <c r="H1651" s="160"/>
      <c r="N1651" s="62">
        <f t="shared" si="74"/>
        <v>0</v>
      </c>
    </row>
    <row r="1652" spans="3:14">
      <c r="C1652" s="156"/>
      <c r="D1652" s="157"/>
      <c r="E1652" s="158"/>
      <c r="F1652" s="159"/>
      <c r="G1652" s="158"/>
      <c r="H1652" s="160"/>
      <c r="N1652" s="62">
        <f t="shared" si="74"/>
        <v>0</v>
      </c>
    </row>
    <row r="1653" spans="3:14">
      <c r="C1653" s="156"/>
      <c r="D1653" s="157"/>
      <c r="E1653" s="158"/>
      <c r="F1653" s="159"/>
      <c r="G1653" s="158"/>
      <c r="H1653" s="160"/>
      <c r="N1653" s="62">
        <f t="shared" si="74"/>
        <v>0</v>
      </c>
    </row>
    <row r="1654" spans="3:14">
      <c r="C1654" s="156"/>
      <c r="D1654" s="157"/>
      <c r="E1654" s="158"/>
      <c r="F1654" s="159"/>
      <c r="G1654" s="158"/>
      <c r="H1654" s="160"/>
      <c r="N1654" s="62">
        <f t="shared" si="74"/>
        <v>0</v>
      </c>
    </row>
    <row r="1655" spans="3:14">
      <c r="C1655" s="156"/>
      <c r="D1655" s="157"/>
      <c r="E1655" s="158"/>
      <c r="F1655" s="159"/>
      <c r="G1655" s="158"/>
      <c r="H1655" s="160"/>
      <c r="N1655" s="62">
        <f t="shared" si="74"/>
        <v>0</v>
      </c>
    </row>
    <row r="1656" spans="3:14">
      <c r="C1656" s="156"/>
      <c r="D1656" s="157"/>
      <c r="E1656" s="158"/>
      <c r="F1656" s="159"/>
      <c r="G1656" s="158"/>
      <c r="H1656" s="160"/>
      <c r="N1656" s="62">
        <f t="shared" si="74"/>
        <v>0</v>
      </c>
    </row>
    <row r="1657" spans="3:14">
      <c r="C1657" s="156"/>
      <c r="D1657" s="157"/>
      <c r="E1657" s="158"/>
      <c r="F1657" s="159"/>
      <c r="G1657" s="158"/>
      <c r="H1657" s="160"/>
      <c r="N1657" s="62">
        <f t="shared" si="74"/>
        <v>0</v>
      </c>
    </row>
    <row r="1658" spans="3:14">
      <c r="C1658" s="156"/>
      <c r="D1658" s="157"/>
      <c r="E1658" s="158"/>
      <c r="F1658" s="159"/>
      <c r="G1658" s="158"/>
      <c r="H1658" s="160"/>
      <c r="N1658" s="62">
        <f t="shared" si="74"/>
        <v>0</v>
      </c>
    </row>
    <row r="1659" spans="3:14">
      <c r="C1659" s="156"/>
      <c r="D1659" s="157"/>
      <c r="E1659" s="158"/>
      <c r="F1659" s="159"/>
      <c r="G1659" s="158"/>
      <c r="H1659" s="160"/>
      <c r="N1659" s="62">
        <f t="shared" si="74"/>
        <v>0</v>
      </c>
    </row>
    <row r="1660" spans="3:14">
      <c r="C1660" s="156"/>
      <c r="D1660" s="157"/>
      <c r="E1660" s="158"/>
      <c r="F1660" s="159"/>
      <c r="G1660" s="158"/>
      <c r="H1660" s="160"/>
      <c r="N1660" s="62">
        <f t="shared" si="74"/>
        <v>0</v>
      </c>
    </row>
    <row r="1661" spans="3:14">
      <c r="C1661" s="156"/>
      <c r="D1661" s="157"/>
      <c r="E1661" s="158"/>
      <c r="F1661" s="159"/>
      <c r="G1661" s="158"/>
      <c r="H1661" s="160"/>
      <c r="N1661" s="62">
        <f t="shared" si="74"/>
        <v>0</v>
      </c>
    </row>
    <row r="1662" spans="3:14">
      <c r="C1662" s="156"/>
      <c r="D1662" s="157"/>
      <c r="E1662" s="158"/>
      <c r="F1662" s="159"/>
      <c r="G1662" s="158"/>
      <c r="H1662" s="160"/>
      <c r="N1662" s="62">
        <f t="shared" si="74"/>
        <v>0</v>
      </c>
    </row>
    <row r="1663" spans="3:14">
      <c r="C1663" s="156"/>
      <c r="D1663" s="157"/>
      <c r="E1663" s="158"/>
      <c r="F1663" s="159"/>
      <c r="G1663" s="158"/>
      <c r="H1663" s="160"/>
      <c r="N1663" s="62">
        <f t="shared" si="74"/>
        <v>0</v>
      </c>
    </row>
    <row r="1664" spans="3:14">
      <c r="C1664" s="156"/>
      <c r="D1664" s="157"/>
      <c r="E1664" s="158"/>
      <c r="F1664" s="159"/>
      <c r="G1664" s="158"/>
      <c r="H1664" s="160"/>
      <c r="N1664" s="62">
        <f t="shared" si="74"/>
        <v>0</v>
      </c>
    </row>
    <row r="1665" spans="3:14">
      <c r="C1665" s="156"/>
      <c r="D1665" s="157"/>
      <c r="E1665" s="158"/>
      <c r="F1665" s="159"/>
      <c r="G1665" s="158"/>
      <c r="H1665" s="160"/>
      <c r="N1665" s="62">
        <f t="shared" si="74"/>
        <v>0</v>
      </c>
    </row>
    <row r="1666" spans="3:14">
      <c r="C1666" s="156"/>
      <c r="D1666" s="157"/>
      <c r="E1666" s="158"/>
      <c r="F1666" s="159"/>
      <c r="G1666" s="158"/>
      <c r="H1666" s="160"/>
      <c r="N1666" s="62">
        <f t="shared" si="74"/>
        <v>0</v>
      </c>
    </row>
    <row r="1667" spans="3:14">
      <c r="C1667" s="156"/>
      <c r="D1667" s="157"/>
      <c r="E1667" s="158"/>
      <c r="F1667" s="159"/>
      <c r="G1667" s="158"/>
      <c r="H1667" s="160"/>
      <c r="N1667" s="62">
        <f t="shared" si="74"/>
        <v>0</v>
      </c>
    </row>
    <row r="1668" spans="3:14">
      <c r="C1668" s="156"/>
      <c r="D1668" s="157"/>
      <c r="E1668" s="158"/>
      <c r="F1668" s="159"/>
      <c r="G1668" s="158"/>
      <c r="H1668" s="160"/>
      <c r="N1668" s="62">
        <f t="shared" ref="N1668:N1731" si="75">IF(D1668=0,D1667,D1668)</f>
        <v>0</v>
      </c>
    </row>
    <row r="1669" spans="3:14">
      <c r="C1669" s="156"/>
      <c r="D1669" s="157"/>
      <c r="E1669" s="158"/>
      <c r="F1669" s="159"/>
      <c r="G1669" s="158"/>
      <c r="H1669" s="160"/>
      <c r="N1669" s="62">
        <f t="shared" si="75"/>
        <v>0</v>
      </c>
    </row>
    <row r="1670" spans="3:14">
      <c r="C1670" s="156"/>
      <c r="D1670" s="157"/>
      <c r="E1670" s="158"/>
      <c r="F1670" s="159"/>
      <c r="G1670" s="158"/>
      <c r="H1670" s="160"/>
      <c r="N1670" s="62">
        <f t="shared" si="75"/>
        <v>0</v>
      </c>
    </row>
    <row r="1671" spans="3:14">
      <c r="C1671" s="156"/>
      <c r="D1671" s="157"/>
      <c r="E1671" s="158"/>
      <c r="F1671" s="159"/>
      <c r="G1671" s="158"/>
      <c r="H1671" s="160"/>
      <c r="N1671" s="62">
        <f t="shared" si="75"/>
        <v>0</v>
      </c>
    </row>
    <row r="1672" spans="3:14">
      <c r="C1672" s="156"/>
      <c r="D1672" s="157"/>
      <c r="E1672" s="158"/>
      <c r="F1672" s="159"/>
      <c r="G1672" s="158"/>
      <c r="H1672" s="160"/>
      <c r="N1672" s="62">
        <f t="shared" si="75"/>
        <v>0</v>
      </c>
    </row>
    <row r="1673" spans="3:14">
      <c r="C1673" s="156"/>
      <c r="D1673" s="157"/>
      <c r="E1673" s="158"/>
      <c r="F1673" s="159"/>
      <c r="G1673" s="158"/>
      <c r="H1673" s="160"/>
      <c r="N1673" s="62">
        <f t="shared" si="75"/>
        <v>0</v>
      </c>
    </row>
    <row r="1674" spans="3:14">
      <c r="C1674" s="156"/>
      <c r="D1674" s="157"/>
      <c r="E1674" s="158"/>
      <c r="F1674" s="159"/>
      <c r="G1674" s="158"/>
      <c r="H1674" s="160"/>
      <c r="N1674" s="62">
        <f t="shared" si="75"/>
        <v>0</v>
      </c>
    </row>
    <row r="1675" spans="3:14">
      <c r="C1675" s="156"/>
      <c r="D1675" s="157"/>
      <c r="E1675" s="158"/>
      <c r="F1675" s="159"/>
      <c r="G1675" s="158"/>
      <c r="H1675" s="160"/>
      <c r="N1675" s="62">
        <f t="shared" si="75"/>
        <v>0</v>
      </c>
    </row>
    <row r="1676" spans="3:14">
      <c r="C1676" s="156"/>
      <c r="D1676" s="157"/>
      <c r="E1676" s="158"/>
      <c r="F1676" s="159"/>
      <c r="G1676" s="158"/>
      <c r="H1676" s="160"/>
      <c r="N1676" s="62">
        <f t="shared" si="75"/>
        <v>0</v>
      </c>
    </row>
    <row r="1677" spans="3:14">
      <c r="C1677" s="156"/>
      <c r="D1677" s="157"/>
      <c r="E1677" s="158"/>
      <c r="F1677" s="159"/>
      <c r="G1677" s="158"/>
      <c r="H1677" s="160"/>
      <c r="N1677" s="62">
        <f t="shared" si="75"/>
        <v>0</v>
      </c>
    </row>
    <row r="1678" spans="3:14">
      <c r="C1678" s="156"/>
      <c r="D1678" s="157"/>
      <c r="E1678" s="158"/>
      <c r="F1678" s="159"/>
      <c r="G1678" s="158"/>
      <c r="H1678" s="160"/>
      <c r="N1678" s="62">
        <f t="shared" si="75"/>
        <v>0</v>
      </c>
    </row>
    <row r="1679" spans="3:14">
      <c r="C1679" s="156"/>
      <c r="D1679" s="157"/>
      <c r="E1679" s="158"/>
      <c r="F1679" s="159"/>
      <c r="G1679" s="158"/>
      <c r="H1679" s="160"/>
      <c r="N1679" s="62">
        <f t="shared" si="75"/>
        <v>0</v>
      </c>
    </row>
    <row r="1680" spans="3:14">
      <c r="C1680" s="156"/>
      <c r="D1680" s="157"/>
      <c r="E1680" s="158"/>
      <c r="F1680" s="159"/>
      <c r="G1680" s="158"/>
      <c r="H1680" s="160"/>
      <c r="N1680" s="62">
        <f t="shared" si="75"/>
        <v>0</v>
      </c>
    </row>
    <row r="1681" spans="3:14">
      <c r="C1681" s="156"/>
      <c r="D1681" s="157"/>
      <c r="E1681" s="158"/>
      <c r="F1681" s="159"/>
      <c r="G1681" s="158"/>
      <c r="H1681" s="160"/>
      <c r="N1681" s="62">
        <f t="shared" si="75"/>
        <v>0</v>
      </c>
    </row>
    <row r="1682" spans="3:14">
      <c r="C1682" s="156"/>
      <c r="D1682" s="157"/>
      <c r="E1682" s="158"/>
      <c r="F1682" s="159"/>
      <c r="G1682" s="158"/>
      <c r="H1682" s="160"/>
      <c r="N1682" s="62">
        <f t="shared" si="75"/>
        <v>0</v>
      </c>
    </row>
    <row r="1683" spans="3:14">
      <c r="C1683" s="156"/>
      <c r="D1683" s="157"/>
      <c r="E1683" s="158"/>
      <c r="F1683" s="159"/>
      <c r="G1683" s="158"/>
      <c r="H1683" s="160"/>
      <c r="N1683" s="62">
        <f t="shared" si="75"/>
        <v>0</v>
      </c>
    </row>
    <row r="1684" spans="3:14">
      <c r="C1684" s="156"/>
      <c r="D1684" s="157"/>
      <c r="E1684" s="158"/>
      <c r="F1684" s="159"/>
      <c r="G1684" s="158"/>
      <c r="H1684" s="160"/>
      <c r="N1684" s="62">
        <f t="shared" si="75"/>
        <v>0</v>
      </c>
    </row>
    <row r="1685" spans="3:14">
      <c r="C1685" s="156"/>
      <c r="D1685" s="157"/>
      <c r="E1685" s="158"/>
      <c r="F1685" s="159"/>
      <c r="G1685" s="158"/>
      <c r="H1685" s="160"/>
      <c r="N1685" s="62">
        <f t="shared" si="75"/>
        <v>0</v>
      </c>
    </row>
    <row r="1686" spans="3:14">
      <c r="C1686" s="156"/>
      <c r="D1686" s="157"/>
      <c r="E1686" s="158"/>
      <c r="F1686" s="159"/>
      <c r="G1686" s="158"/>
      <c r="H1686" s="160"/>
      <c r="N1686" s="62">
        <f t="shared" si="75"/>
        <v>0</v>
      </c>
    </row>
    <row r="1687" spans="3:14">
      <c r="C1687" s="156"/>
      <c r="D1687" s="157"/>
      <c r="E1687" s="158"/>
      <c r="F1687" s="159"/>
      <c r="G1687" s="158"/>
      <c r="H1687" s="160"/>
      <c r="N1687" s="62">
        <f t="shared" si="75"/>
        <v>0</v>
      </c>
    </row>
    <row r="1688" spans="3:14">
      <c r="C1688" s="156"/>
      <c r="D1688" s="157"/>
      <c r="E1688" s="158"/>
      <c r="F1688" s="159"/>
      <c r="G1688" s="158"/>
      <c r="H1688" s="160"/>
      <c r="N1688" s="62">
        <f t="shared" si="75"/>
        <v>0</v>
      </c>
    </row>
    <row r="1689" spans="3:14">
      <c r="C1689" s="156"/>
      <c r="D1689" s="157"/>
      <c r="E1689" s="158"/>
      <c r="F1689" s="159"/>
      <c r="G1689" s="158"/>
      <c r="H1689" s="160"/>
      <c r="N1689" s="62">
        <f t="shared" si="75"/>
        <v>0</v>
      </c>
    </row>
    <row r="1690" spans="3:14">
      <c r="C1690" s="156"/>
      <c r="D1690" s="157"/>
      <c r="E1690" s="158"/>
      <c r="F1690" s="159"/>
      <c r="G1690" s="158"/>
      <c r="H1690" s="160"/>
      <c r="N1690" s="62">
        <f t="shared" si="75"/>
        <v>0</v>
      </c>
    </row>
    <row r="1691" spans="3:14">
      <c r="C1691" s="156"/>
      <c r="D1691" s="157"/>
      <c r="E1691" s="158"/>
      <c r="F1691" s="159"/>
      <c r="G1691" s="158"/>
      <c r="H1691" s="160"/>
      <c r="N1691" s="62">
        <f t="shared" si="75"/>
        <v>0</v>
      </c>
    </row>
    <row r="1692" spans="3:14">
      <c r="C1692" s="156"/>
      <c r="D1692" s="157"/>
      <c r="E1692" s="158"/>
      <c r="F1692" s="159"/>
      <c r="G1692" s="158"/>
      <c r="H1692" s="160"/>
      <c r="N1692" s="62">
        <f t="shared" si="75"/>
        <v>0</v>
      </c>
    </row>
    <row r="1693" spans="3:14">
      <c r="C1693" s="156"/>
      <c r="D1693" s="157"/>
      <c r="E1693" s="158"/>
      <c r="F1693" s="159"/>
      <c r="G1693" s="158"/>
      <c r="H1693" s="160"/>
      <c r="N1693" s="62">
        <f t="shared" si="75"/>
        <v>0</v>
      </c>
    </row>
    <row r="1694" spans="3:14">
      <c r="C1694" s="156"/>
      <c r="D1694" s="157"/>
      <c r="E1694" s="158"/>
      <c r="F1694" s="159"/>
      <c r="G1694" s="158"/>
      <c r="H1694" s="160"/>
      <c r="N1694" s="62">
        <f t="shared" si="75"/>
        <v>0</v>
      </c>
    </row>
    <row r="1695" spans="3:14">
      <c r="C1695" s="156"/>
      <c r="D1695" s="157"/>
      <c r="E1695" s="158"/>
      <c r="F1695" s="159"/>
      <c r="G1695" s="158"/>
      <c r="H1695" s="160"/>
      <c r="N1695" s="62">
        <f t="shared" si="75"/>
        <v>0</v>
      </c>
    </row>
    <row r="1696" spans="3:14">
      <c r="C1696" s="156"/>
      <c r="D1696" s="157"/>
      <c r="E1696" s="158"/>
      <c r="F1696" s="159"/>
      <c r="G1696" s="158"/>
      <c r="H1696" s="160"/>
      <c r="N1696" s="62">
        <f t="shared" si="75"/>
        <v>0</v>
      </c>
    </row>
    <row r="1697" spans="3:14">
      <c r="C1697" s="156"/>
      <c r="D1697" s="157"/>
      <c r="E1697" s="158"/>
      <c r="F1697" s="159"/>
      <c r="G1697" s="158"/>
      <c r="H1697" s="160"/>
      <c r="N1697" s="62">
        <f t="shared" si="75"/>
        <v>0</v>
      </c>
    </row>
    <row r="1698" spans="3:14">
      <c r="C1698" s="156"/>
      <c r="D1698" s="157"/>
      <c r="E1698" s="158"/>
      <c r="F1698" s="159"/>
      <c r="G1698" s="158"/>
      <c r="H1698" s="160"/>
      <c r="N1698" s="62">
        <f t="shared" si="75"/>
        <v>0</v>
      </c>
    </row>
    <row r="1699" spans="3:14">
      <c r="C1699" s="156"/>
      <c r="D1699" s="157"/>
      <c r="E1699" s="158"/>
      <c r="F1699" s="159"/>
      <c r="G1699" s="158"/>
      <c r="H1699" s="160"/>
      <c r="N1699" s="62">
        <f t="shared" si="75"/>
        <v>0</v>
      </c>
    </row>
    <row r="1700" spans="3:14">
      <c r="C1700" s="156"/>
      <c r="D1700" s="157"/>
      <c r="E1700" s="158"/>
      <c r="F1700" s="159"/>
      <c r="G1700" s="158"/>
      <c r="H1700" s="160"/>
      <c r="N1700" s="62">
        <f t="shared" si="75"/>
        <v>0</v>
      </c>
    </row>
    <row r="1701" spans="3:14">
      <c r="C1701" s="156"/>
      <c r="D1701" s="157"/>
      <c r="E1701" s="158"/>
      <c r="F1701" s="159"/>
      <c r="G1701" s="158"/>
      <c r="H1701" s="160"/>
      <c r="N1701" s="62">
        <f t="shared" si="75"/>
        <v>0</v>
      </c>
    </row>
    <row r="1702" spans="3:14">
      <c r="C1702" s="156"/>
      <c r="D1702" s="157"/>
      <c r="E1702" s="158"/>
      <c r="F1702" s="159"/>
      <c r="G1702" s="158"/>
      <c r="H1702" s="160"/>
      <c r="N1702" s="62">
        <f t="shared" si="75"/>
        <v>0</v>
      </c>
    </row>
    <row r="1703" spans="3:14">
      <c r="C1703" s="156"/>
      <c r="D1703" s="157"/>
      <c r="E1703" s="158"/>
      <c r="F1703" s="159"/>
      <c r="G1703" s="158"/>
      <c r="H1703" s="160"/>
      <c r="N1703" s="62">
        <f t="shared" si="75"/>
        <v>0</v>
      </c>
    </row>
    <row r="1704" spans="3:14">
      <c r="C1704" s="156"/>
      <c r="D1704" s="157"/>
      <c r="E1704" s="158"/>
      <c r="F1704" s="159"/>
      <c r="G1704" s="158"/>
      <c r="H1704" s="160"/>
      <c r="N1704" s="62">
        <f t="shared" si="75"/>
        <v>0</v>
      </c>
    </row>
    <row r="1705" spans="3:14">
      <c r="C1705" s="156"/>
      <c r="D1705" s="157"/>
      <c r="E1705" s="158"/>
      <c r="F1705" s="159"/>
      <c r="G1705" s="158"/>
      <c r="H1705" s="160"/>
      <c r="N1705" s="62">
        <f t="shared" si="75"/>
        <v>0</v>
      </c>
    </row>
    <row r="1706" spans="3:14">
      <c r="C1706" s="156"/>
      <c r="D1706" s="157"/>
      <c r="E1706" s="158"/>
      <c r="F1706" s="159"/>
      <c r="G1706" s="158"/>
      <c r="H1706" s="160"/>
      <c r="N1706" s="62">
        <f t="shared" si="75"/>
        <v>0</v>
      </c>
    </row>
    <row r="1707" spans="3:14">
      <c r="C1707" s="156"/>
      <c r="D1707" s="157"/>
      <c r="E1707" s="158"/>
      <c r="F1707" s="159"/>
      <c r="G1707" s="158"/>
      <c r="H1707" s="160"/>
      <c r="N1707" s="62">
        <f t="shared" si="75"/>
        <v>0</v>
      </c>
    </row>
    <row r="1708" spans="3:14">
      <c r="C1708" s="156"/>
      <c r="D1708" s="157"/>
      <c r="E1708" s="158"/>
      <c r="F1708" s="159"/>
      <c r="G1708" s="158"/>
      <c r="H1708" s="160"/>
      <c r="N1708" s="62">
        <f t="shared" si="75"/>
        <v>0</v>
      </c>
    </row>
    <row r="1709" spans="3:14">
      <c r="C1709" s="156"/>
      <c r="D1709" s="157"/>
      <c r="E1709" s="158"/>
      <c r="F1709" s="159"/>
      <c r="G1709" s="158"/>
      <c r="H1709" s="160"/>
      <c r="N1709" s="62">
        <f t="shared" si="75"/>
        <v>0</v>
      </c>
    </row>
    <row r="1710" spans="3:14">
      <c r="C1710" s="156"/>
      <c r="D1710" s="157"/>
      <c r="E1710" s="158"/>
      <c r="F1710" s="159"/>
      <c r="G1710" s="158"/>
      <c r="H1710" s="160"/>
      <c r="N1710" s="62">
        <f t="shared" si="75"/>
        <v>0</v>
      </c>
    </row>
    <row r="1711" spans="3:14">
      <c r="C1711" s="156"/>
      <c r="D1711" s="157"/>
      <c r="E1711" s="158"/>
      <c r="F1711" s="159"/>
      <c r="G1711" s="158"/>
      <c r="H1711" s="160"/>
      <c r="N1711" s="62">
        <f t="shared" si="75"/>
        <v>0</v>
      </c>
    </row>
    <row r="1712" spans="3:14">
      <c r="C1712" s="156"/>
      <c r="D1712" s="157"/>
      <c r="E1712" s="158"/>
      <c r="F1712" s="159"/>
      <c r="G1712" s="158"/>
      <c r="H1712" s="160"/>
      <c r="N1712" s="62">
        <f t="shared" si="75"/>
        <v>0</v>
      </c>
    </row>
    <row r="1713" spans="3:14">
      <c r="C1713" s="156"/>
      <c r="D1713" s="157"/>
      <c r="E1713" s="158"/>
      <c r="F1713" s="159"/>
      <c r="G1713" s="158"/>
      <c r="H1713" s="160"/>
      <c r="N1713" s="62">
        <f t="shared" si="75"/>
        <v>0</v>
      </c>
    </row>
    <row r="1714" spans="3:14">
      <c r="C1714" s="156"/>
      <c r="D1714" s="157"/>
      <c r="E1714" s="158"/>
      <c r="F1714" s="159"/>
      <c r="G1714" s="158"/>
      <c r="H1714" s="160"/>
      <c r="N1714" s="62">
        <f t="shared" si="75"/>
        <v>0</v>
      </c>
    </row>
    <row r="1715" spans="3:14">
      <c r="C1715" s="156"/>
      <c r="D1715" s="157"/>
      <c r="E1715" s="158"/>
      <c r="F1715" s="159"/>
      <c r="G1715" s="158"/>
      <c r="H1715" s="160"/>
      <c r="N1715" s="62">
        <f t="shared" si="75"/>
        <v>0</v>
      </c>
    </row>
    <row r="1716" spans="3:14">
      <c r="C1716" s="156"/>
      <c r="D1716" s="157"/>
      <c r="E1716" s="158"/>
      <c r="F1716" s="159"/>
      <c r="G1716" s="158"/>
      <c r="H1716" s="160"/>
      <c r="N1716" s="62">
        <f t="shared" si="75"/>
        <v>0</v>
      </c>
    </row>
    <row r="1717" spans="3:14">
      <c r="C1717" s="156"/>
      <c r="D1717" s="157"/>
      <c r="E1717" s="158"/>
      <c r="F1717" s="159"/>
      <c r="G1717" s="158"/>
      <c r="H1717" s="160"/>
      <c r="N1717" s="62">
        <f t="shared" si="75"/>
        <v>0</v>
      </c>
    </row>
    <row r="1718" spans="3:14">
      <c r="C1718" s="156"/>
      <c r="D1718" s="157"/>
      <c r="E1718" s="158"/>
      <c r="F1718" s="159"/>
      <c r="G1718" s="158"/>
      <c r="H1718" s="160"/>
      <c r="N1718" s="62">
        <f t="shared" si="75"/>
        <v>0</v>
      </c>
    </row>
    <row r="1719" spans="3:14">
      <c r="C1719" s="156"/>
      <c r="D1719" s="157"/>
      <c r="E1719" s="158"/>
      <c r="F1719" s="159"/>
      <c r="G1719" s="158"/>
      <c r="H1719" s="160"/>
      <c r="N1719" s="62">
        <f t="shared" si="75"/>
        <v>0</v>
      </c>
    </row>
    <row r="1720" spans="3:14">
      <c r="C1720" s="156"/>
      <c r="D1720" s="157"/>
      <c r="E1720" s="158"/>
      <c r="F1720" s="159"/>
      <c r="G1720" s="158"/>
      <c r="H1720" s="160"/>
      <c r="N1720" s="62">
        <f t="shared" si="75"/>
        <v>0</v>
      </c>
    </row>
    <row r="1721" spans="3:14">
      <c r="C1721" s="156"/>
      <c r="D1721" s="157"/>
      <c r="E1721" s="158"/>
      <c r="F1721" s="159"/>
      <c r="G1721" s="158"/>
      <c r="H1721" s="160"/>
      <c r="N1721" s="62">
        <f t="shared" si="75"/>
        <v>0</v>
      </c>
    </row>
    <row r="1722" spans="3:14">
      <c r="C1722" s="156"/>
      <c r="D1722" s="157"/>
      <c r="E1722" s="158"/>
      <c r="F1722" s="159"/>
      <c r="G1722" s="158"/>
      <c r="H1722" s="160"/>
      <c r="N1722" s="62">
        <f t="shared" si="75"/>
        <v>0</v>
      </c>
    </row>
    <row r="1723" spans="3:14">
      <c r="C1723" s="156"/>
      <c r="D1723" s="157"/>
      <c r="E1723" s="158"/>
      <c r="F1723" s="159"/>
      <c r="G1723" s="158"/>
      <c r="H1723" s="160"/>
      <c r="N1723" s="62">
        <f t="shared" si="75"/>
        <v>0</v>
      </c>
    </row>
    <row r="1724" spans="3:14">
      <c r="C1724" s="156"/>
      <c r="D1724" s="157"/>
      <c r="E1724" s="158"/>
      <c r="F1724" s="159"/>
      <c r="G1724" s="158"/>
      <c r="H1724" s="160"/>
      <c r="N1724" s="62">
        <f t="shared" si="75"/>
        <v>0</v>
      </c>
    </row>
    <row r="1725" spans="3:14">
      <c r="C1725" s="156"/>
      <c r="D1725" s="157"/>
      <c r="E1725" s="158"/>
      <c r="F1725" s="159"/>
      <c r="G1725" s="158"/>
      <c r="H1725" s="160"/>
      <c r="N1725" s="62">
        <f t="shared" si="75"/>
        <v>0</v>
      </c>
    </row>
    <row r="1726" spans="3:14">
      <c r="C1726" s="156"/>
      <c r="D1726" s="157"/>
      <c r="E1726" s="158"/>
      <c r="F1726" s="159"/>
      <c r="G1726" s="158"/>
      <c r="H1726" s="160"/>
      <c r="N1726" s="62">
        <f t="shared" si="75"/>
        <v>0</v>
      </c>
    </row>
    <row r="1727" spans="3:14">
      <c r="C1727" s="156"/>
      <c r="D1727" s="157"/>
      <c r="E1727" s="158"/>
      <c r="F1727" s="159"/>
      <c r="G1727" s="158"/>
      <c r="H1727" s="160"/>
      <c r="N1727" s="62">
        <f t="shared" si="75"/>
        <v>0</v>
      </c>
    </row>
    <row r="1728" spans="3:14">
      <c r="C1728" s="156"/>
      <c r="D1728" s="157"/>
      <c r="E1728" s="158"/>
      <c r="F1728" s="159"/>
      <c r="G1728" s="158"/>
      <c r="H1728" s="160"/>
      <c r="N1728" s="62">
        <f t="shared" si="75"/>
        <v>0</v>
      </c>
    </row>
    <row r="1729" spans="3:14">
      <c r="C1729" s="156"/>
      <c r="D1729" s="157"/>
      <c r="E1729" s="158"/>
      <c r="F1729" s="159"/>
      <c r="G1729" s="158"/>
      <c r="H1729" s="160"/>
      <c r="N1729" s="62">
        <f t="shared" si="75"/>
        <v>0</v>
      </c>
    </row>
    <row r="1730" spans="3:14">
      <c r="C1730" s="156"/>
      <c r="D1730" s="157"/>
      <c r="E1730" s="158"/>
      <c r="F1730" s="159"/>
      <c r="G1730" s="158"/>
      <c r="H1730" s="160"/>
      <c r="N1730" s="62">
        <f t="shared" si="75"/>
        <v>0</v>
      </c>
    </row>
    <row r="1731" spans="3:14">
      <c r="C1731" s="156"/>
      <c r="D1731" s="157"/>
      <c r="E1731" s="158"/>
      <c r="F1731" s="159"/>
      <c r="G1731" s="158"/>
      <c r="H1731" s="160"/>
      <c r="N1731" s="62">
        <f t="shared" si="75"/>
        <v>0</v>
      </c>
    </row>
    <row r="1732" spans="3:14">
      <c r="C1732" s="156"/>
      <c r="D1732" s="157"/>
      <c r="E1732" s="158"/>
      <c r="F1732" s="159"/>
      <c r="G1732" s="158"/>
      <c r="H1732" s="160"/>
      <c r="N1732" s="62">
        <f t="shared" ref="N1732:N1795" si="76">IF(D1732=0,D1731,D1732)</f>
        <v>0</v>
      </c>
    </row>
    <row r="1733" spans="3:14">
      <c r="C1733" s="156"/>
      <c r="D1733" s="157"/>
      <c r="E1733" s="158"/>
      <c r="F1733" s="159"/>
      <c r="G1733" s="158"/>
      <c r="H1733" s="160"/>
      <c r="N1733" s="62">
        <f t="shared" si="76"/>
        <v>0</v>
      </c>
    </row>
    <row r="1734" spans="3:14">
      <c r="C1734" s="156"/>
      <c r="D1734" s="157"/>
      <c r="E1734" s="158"/>
      <c r="F1734" s="159"/>
      <c r="G1734" s="158"/>
      <c r="H1734" s="160"/>
      <c r="N1734" s="62">
        <f t="shared" si="76"/>
        <v>0</v>
      </c>
    </row>
    <row r="1735" spans="3:14">
      <c r="C1735" s="156"/>
      <c r="D1735" s="157"/>
      <c r="E1735" s="158"/>
      <c r="F1735" s="159"/>
      <c r="G1735" s="158"/>
      <c r="H1735" s="160"/>
      <c r="N1735" s="62">
        <f t="shared" si="76"/>
        <v>0</v>
      </c>
    </row>
    <row r="1736" spans="3:14">
      <c r="C1736" s="156"/>
      <c r="D1736" s="157"/>
      <c r="E1736" s="158"/>
      <c r="F1736" s="159"/>
      <c r="G1736" s="158"/>
      <c r="H1736" s="160"/>
      <c r="N1736" s="62">
        <f t="shared" si="76"/>
        <v>0</v>
      </c>
    </row>
    <row r="1737" spans="3:14">
      <c r="C1737" s="156"/>
      <c r="D1737" s="157"/>
      <c r="E1737" s="158"/>
      <c r="F1737" s="159"/>
      <c r="G1737" s="158"/>
      <c r="H1737" s="160"/>
      <c r="N1737" s="62">
        <f t="shared" si="76"/>
        <v>0</v>
      </c>
    </row>
    <row r="1738" spans="3:14">
      <c r="C1738" s="156"/>
      <c r="D1738" s="157"/>
      <c r="E1738" s="158"/>
      <c r="F1738" s="159"/>
      <c r="G1738" s="158"/>
      <c r="H1738" s="160"/>
      <c r="N1738" s="62">
        <f t="shared" si="76"/>
        <v>0</v>
      </c>
    </row>
    <row r="1739" spans="3:14">
      <c r="C1739" s="156"/>
      <c r="D1739" s="157"/>
      <c r="E1739" s="158"/>
      <c r="F1739" s="159"/>
      <c r="G1739" s="158"/>
      <c r="H1739" s="160"/>
      <c r="N1739" s="62">
        <f t="shared" si="76"/>
        <v>0</v>
      </c>
    </row>
    <row r="1740" spans="3:14">
      <c r="C1740" s="156"/>
      <c r="D1740" s="157"/>
      <c r="E1740" s="158"/>
      <c r="F1740" s="159"/>
      <c r="G1740" s="158"/>
      <c r="H1740" s="160"/>
      <c r="N1740" s="62">
        <f t="shared" si="76"/>
        <v>0</v>
      </c>
    </row>
    <row r="1741" spans="3:14">
      <c r="C1741" s="156"/>
      <c r="D1741" s="157"/>
      <c r="E1741" s="158"/>
      <c r="F1741" s="159"/>
      <c r="G1741" s="158"/>
      <c r="H1741" s="160"/>
      <c r="N1741" s="62">
        <f t="shared" si="76"/>
        <v>0</v>
      </c>
    </row>
    <row r="1742" spans="3:14">
      <c r="C1742" s="156"/>
      <c r="D1742" s="157"/>
      <c r="E1742" s="158"/>
      <c r="F1742" s="159"/>
      <c r="G1742" s="158"/>
      <c r="H1742" s="160"/>
      <c r="N1742" s="62">
        <f t="shared" si="76"/>
        <v>0</v>
      </c>
    </row>
    <row r="1743" spans="3:14">
      <c r="C1743" s="156"/>
      <c r="D1743" s="157"/>
      <c r="E1743" s="158"/>
      <c r="F1743" s="159"/>
      <c r="G1743" s="158"/>
      <c r="H1743" s="160"/>
      <c r="N1743" s="62">
        <f t="shared" si="76"/>
        <v>0</v>
      </c>
    </row>
    <row r="1744" spans="3:14">
      <c r="C1744" s="156"/>
      <c r="D1744" s="157"/>
      <c r="E1744" s="158"/>
      <c r="F1744" s="159"/>
      <c r="G1744" s="158"/>
      <c r="H1744" s="160"/>
      <c r="N1744" s="62">
        <f t="shared" si="76"/>
        <v>0</v>
      </c>
    </row>
    <row r="1745" spans="3:14">
      <c r="C1745" s="156"/>
      <c r="D1745" s="157"/>
      <c r="E1745" s="158"/>
      <c r="F1745" s="159"/>
      <c r="G1745" s="158"/>
      <c r="H1745" s="160"/>
      <c r="N1745" s="62">
        <f t="shared" si="76"/>
        <v>0</v>
      </c>
    </row>
    <row r="1746" spans="3:14">
      <c r="C1746" s="156"/>
      <c r="D1746" s="157"/>
      <c r="E1746" s="158"/>
      <c r="F1746" s="159"/>
      <c r="G1746" s="158"/>
      <c r="H1746" s="160"/>
      <c r="N1746" s="62">
        <f t="shared" si="76"/>
        <v>0</v>
      </c>
    </row>
    <row r="1747" spans="3:14">
      <c r="C1747" s="156"/>
      <c r="D1747" s="157"/>
      <c r="E1747" s="158"/>
      <c r="F1747" s="159"/>
      <c r="G1747" s="158"/>
      <c r="H1747" s="160"/>
      <c r="N1747" s="62">
        <f t="shared" si="76"/>
        <v>0</v>
      </c>
    </row>
    <row r="1748" spans="3:14">
      <c r="C1748" s="156"/>
      <c r="D1748" s="157"/>
      <c r="E1748" s="158"/>
      <c r="F1748" s="159"/>
      <c r="G1748" s="158"/>
      <c r="H1748" s="160"/>
      <c r="N1748" s="62">
        <f t="shared" si="76"/>
        <v>0</v>
      </c>
    </row>
    <row r="1749" spans="3:14">
      <c r="C1749" s="156"/>
      <c r="D1749" s="157"/>
      <c r="E1749" s="158"/>
      <c r="F1749" s="159"/>
      <c r="G1749" s="158"/>
      <c r="H1749" s="160"/>
      <c r="N1749" s="62">
        <f t="shared" si="76"/>
        <v>0</v>
      </c>
    </row>
    <row r="1750" spans="3:14">
      <c r="C1750" s="156"/>
      <c r="D1750" s="157"/>
      <c r="E1750" s="158"/>
      <c r="F1750" s="159"/>
      <c r="G1750" s="158"/>
      <c r="H1750" s="160"/>
      <c r="N1750" s="62">
        <f t="shared" si="76"/>
        <v>0</v>
      </c>
    </row>
    <row r="1751" spans="3:14">
      <c r="C1751" s="156"/>
      <c r="D1751" s="157"/>
      <c r="E1751" s="158"/>
      <c r="F1751" s="159"/>
      <c r="G1751" s="158"/>
      <c r="H1751" s="160"/>
      <c r="N1751" s="62">
        <f t="shared" si="76"/>
        <v>0</v>
      </c>
    </row>
    <row r="1752" spans="3:14">
      <c r="C1752" s="156"/>
      <c r="D1752" s="157"/>
      <c r="E1752" s="158"/>
      <c r="F1752" s="159"/>
      <c r="G1752" s="158"/>
      <c r="H1752" s="160"/>
      <c r="N1752" s="62">
        <f t="shared" si="76"/>
        <v>0</v>
      </c>
    </row>
    <row r="1753" spans="3:14">
      <c r="C1753" s="156"/>
      <c r="D1753" s="157"/>
      <c r="E1753" s="158"/>
      <c r="F1753" s="159"/>
      <c r="G1753" s="158"/>
      <c r="H1753" s="160"/>
      <c r="N1753" s="62">
        <f t="shared" si="76"/>
        <v>0</v>
      </c>
    </row>
    <row r="1754" spans="3:14">
      <c r="C1754" s="156"/>
      <c r="D1754" s="157"/>
      <c r="E1754" s="158"/>
      <c r="F1754" s="159"/>
      <c r="G1754" s="158"/>
      <c r="H1754" s="160"/>
      <c r="N1754" s="62">
        <f t="shared" si="76"/>
        <v>0</v>
      </c>
    </row>
    <row r="1755" spans="3:14">
      <c r="C1755" s="156"/>
      <c r="D1755" s="157"/>
      <c r="E1755" s="158"/>
      <c r="F1755" s="159"/>
      <c r="G1755" s="158"/>
      <c r="H1755" s="160"/>
      <c r="N1755" s="62">
        <f t="shared" si="76"/>
        <v>0</v>
      </c>
    </row>
    <row r="1756" spans="3:14">
      <c r="C1756" s="156"/>
      <c r="D1756" s="157"/>
      <c r="E1756" s="158"/>
      <c r="F1756" s="159"/>
      <c r="G1756" s="158"/>
      <c r="H1756" s="160"/>
      <c r="N1756" s="62">
        <f t="shared" si="76"/>
        <v>0</v>
      </c>
    </row>
    <row r="1757" spans="3:14">
      <c r="C1757" s="156"/>
      <c r="D1757" s="157"/>
      <c r="E1757" s="158"/>
      <c r="F1757" s="159"/>
      <c r="G1757" s="158"/>
      <c r="H1757" s="160"/>
      <c r="N1757" s="62">
        <f t="shared" si="76"/>
        <v>0</v>
      </c>
    </row>
    <row r="1758" spans="3:14">
      <c r="C1758" s="156"/>
      <c r="D1758" s="157"/>
      <c r="E1758" s="158"/>
      <c r="F1758" s="159"/>
      <c r="G1758" s="158"/>
      <c r="H1758" s="160"/>
      <c r="N1758" s="62">
        <f t="shared" si="76"/>
        <v>0</v>
      </c>
    </row>
    <row r="1759" spans="3:14">
      <c r="C1759" s="156"/>
      <c r="D1759" s="157"/>
      <c r="E1759" s="158"/>
      <c r="F1759" s="159"/>
      <c r="G1759" s="158"/>
      <c r="H1759" s="160"/>
      <c r="N1759" s="62">
        <f t="shared" si="76"/>
        <v>0</v>
      </c>
    </row>
    <row r="1760" spans="3:14">
      <c r="C1760" s="156"/>
      <c r="D1760" s="157"/>
      <c r="E1760" s="158"/>
      <c r="F1760" s="159"/>
      <c r="G1760" s="158"/>
      <c r="H1760" s="160"/>
      <c r="N1760" s="62">
        <f t="shared" si="76"/>
        <v>0</v>
      </c>
    </row>
    <row r="1761" spans="3:14">
      <c r="C1761" s="156"/>
      <c r="D1761" s="157"/>
      <c r="E1761" s="158"/>
      <c r="F1761" s="159"/>
      <c r="G1761" s="158"/>
      <c r="H1761" s="160"/>
      <c r="N1761" s="62">
        <f t="shared" si="76"/>
        <v>0</v>
      </c>
    </row>
    <row r="1762" spans="3:14">
      <c r="C1762" s="156"/>
      <c r="D1762" s="157"/>
      <c r="E1762" s="158"/>
      <c r="F1762" s="159"/>
      <c r="G1762" s="158"/>
      <c r="H1762" s="160"/>
      <c r="N1762" s="62">
        <f t="shared" si="76"/>
        <v>0</v>
      </c>
    </row>
    <row r="1763" spans="3:14">
      <c r="C1763" s="156"/>
      <c r="D1763" s="157"/>
      <c r="E1763" s="158"/>
      <c r="F1763" s="159"/>
      <c r="G1763" s="158"/>
      <c r="H1763" s="160"/>
      <c r="N1763" s="62">
        <f t="shared" si="76"/>
        <v>0</v>
      </c>
    </row>
    <row r="1764" spans="3:14">
      <c r="C1764" s="156"/>
      <c r="D1764" s="157"/>
      <c r="E1764" s="158"/>
      <c r="F1764" s="159"/>
      <c r="G1764" s="158"/>
      <c r="H1764" s="160"/>
      <c r="N1764" s="62">
        <f t="shared" si="76"/>
        <v>0</v>
      </c>
    </row>
    <row r="1765" spans="3:14">
      <c r="C1765" s="156"/>
      <c r="D1765" s="157"/>
      <c r="E1765" s="158"/>
      <c r="F1765" s="159"/>
      <c r="G1765" s="158"/>
      <c r="H1765" s="160"/>
      <c r="N1765" s="62">
        <f t="shared" si="76"/>
        <v>0</v>
      </c>
    </row>
    <row r="1766" spans="3:14">
      <c r="C1766" s="156"/>
      <c r="D1766" s="157"/>
      <c r="E1766" s="158"/>
      <c r="F1766" s="159"/>
      <c r="G1766" s="158"/>
      <c r="H1766" s="160"/>
      <c r="N1766" s="62">
        <f t="shared" si="76"/>
        <v>0</v>
      </c>
    </row>
    <row r="1767" spans="3:14">
      <c r="C1767" s="156"/>
      <c r="D1767" s="157"/>
      <c r="E1767" s="158"/>
      <c r="F1767" s="159"/>
      <c r="G1767" s="158"/>
      <c r="H1767" s="160"/>
      <c r="N1767" s="62">
        <f t="shared" si="76"/>
        <v>0</v>
      </c>
    </row>
    <row r="1768" spans="3:14">
      <c r="C1768" s="156"/>
      <c r="D1768" s="157"/>
      <c r="E1768" s="158"/>
      <c r="F1768" s="159"/>
      <c r="G1768" s="158"/>
      <c r="H1768" s="160"/>
      <c r="N1768" s="62">
        <f t="shared" si="76"/>
        <v>0</v>
      </c>
    </row>
    <row r="1769" spans="3:14">
      <c r="C1769" s="156"/>
      <c r="D1769" s="157"/>
      <c r="E1769" s="158"/>
      <c r="F1769" s="159"/>
      <c r="G1769" s="158"/>
      <c r="H1769" s="160"/>
      <c r="N1769" s="62">
        <f t="shared" si="76"/>
        <v>0</v>
      </c>
    </row>
    <row r="1770" spans="3:14">
      <c r="C1770" s="156"/>
      <c r="D1770" s="157"/>
      <c r="E1770" s="158"/>
      <c r="F1770" s="159"/>
      <c r="G1770" s="158"/>
      <c r="H1770" s="160"/>
      <c r="N1770" s="62">
        <f t="shared" si="76"/>
        <v>0</v>
      </c>
    </row>
    <row r="1771" spans="3:14">
      <c r="C1771" s="156"/>
      <c r="D1771" s="157"/>
      <c r="E1771" s="158"/>
      <c r="F1771" s="159"/>
      <c r="G1771" s="158"/>
      <c r="H1771" s="160"/>
      <c r="N1771" s="62">
        <f t="shared" si="76"/>
        <v>0</v>
      </c>
    </row>
    <row r="1772" spans="3:14">
      <c r="C1772" s="156"/>
      <c r="D1772" s="157"/>
      <c r="E1772" s="158"/>
      <c r="F1772" s="159"/>
      <c r="G1772" s="158"/>
      <c r="H1772" s="160"/>
      <c r="N1772" s="62">
        <f t="shared" si="76"/>
        <v>0</v>
      </c>
    </row>
    <row r="1773" spans="3:14">
      <c r="C1773" s="156"/>
      <c r="D1773" s="157"/>
      <c r="E1773" s="158"/>
      <c r="F1773" s="159"/>
      <c r="G1773" s="158"/>
      <c r="H1773" s="160"/>
      <c r="N1773" s="62">
        <f t="shared" si="76"/>
        <v>0</v>
      </c>
    </row>
    <row r="1774" spans="3:14">
      <c r="C1774" s="156"/>
      <c r="D1774" s="157"/>
      <c r="E1774" s="158"/>
      <c r="F1774" s="159"/>
      <c r="G1774" s="158"/>
      <c r="H1774" s="160"/>
      <c r="N1774" s="62">
        <f t="shared" si="76"/>
        <v>0</v>
      </c>
    </row>
    <row r="1775" spans="3:14">
      <c r="C1775" s="156"/>
      <c r="D1775" s="157"/>
      <c r="E1775" s="158"/>
      <c r="F1775" s="159"/>
      <c r="G1775" s="158"/>
      <c r="H1775" s="160"/>
      <c r="N1775" s="62">
        <f t="shared" si="76"/>
        <v>0</v>
      </c>
    </row>
    <row r="1776" spans="3:14">
      <c r="C1776" s="156"/>
      <c r="D1776" s="157"/>
      <c r="E1776" s="158"/>
      <c r="F1776" s="159"/>
      <c r="G1776" s="158"/>
      <c r="H1776" s="160"/>
      <c r="N1776" s="62">
        <f t="shared" si="76"/>
        <v>0</v>
      </c>
    </row>
    <row r="1777" spans="3:14">
      <c r="C1777" s="156"/>
      <c r="D1777" s="157"/>
      <c r="E1777" s="158"/>
      <c r="F1777" s="159"/>
      <c r="G1777" s="158"/>
      <c r="H1777" s="160"/>
      <c r="N1777" s="62">
        <f t="shared" si="76"/>
        <v>0</v>
      </c>
    </row>
    <row r="1778" spans="3:14">
      <c r="C1778" s="156"/>
      <c r="D1778" s="157"/>
      <c r="E1778" s="158"/>
      <c r="F1778" s="159"/>
      <c r="G1778" s="158"/>
      <c r="H1778" s="160"/>
      <c r="N1778" s="62">
        <f t="shared" si="76"/>
        <v>0</v>
      </c>
    </row>
    <row r="1779" spans="3:14">
      <c r="C1779" s="156"/>
      <c r="D1779" s="157"/>
      <c r="E1779" s="158"/>
      <c r="F1779" s="159"/>
      <c r="G1779" s="158"/>
      <c r="H1779" s="160"/>
      <c r="N1779" s="62">
        <f t="shared" si="76"/>
        <v>0</v>
      </c>
    </row>
    <row r="1780" spans="3:14">
      <c r="C1780" s="156"/>
      <c r="D1780" s="157"/>
      <c r="E1780" s="158"/>
      <c r="F1780" s="159"/>
      <c r="G1780" s="158"/>
      <c r="H1780" s="160"/>
      <c r="N1780" s="62">
        <f t="shared" si="76"/>
        <v>0</v>
      </c>
    </row>
    <row r="1781" spans="3:14">
      <c r="C1781" s="156"/>
      <c r="D1781" s="157"/>
      <c r="E1781" s="158"/>
      <c r="F1781" s="159"/>
      <c r="G1781" s="158"/>
      <c r="H1781" s="160"/>
      <c r="N1781" s="62">
        <f t="shared" si="76"/>
        <v>0</v>
      </c>
    </row>
    <row r="1782" spans="3:14">
      <c r="C1782" s="156"/>
      <c r="D1782" s="157"/>
      <c r="E1782" s="158"/>
      <c r="F1782" s="159"/>
      <c r="G1782" s="158"/>
      <c r="H1782" s="160"/>
      <c r="N1782" s="62">
        <f t="shared" si="76"/>
        <v>0</v>
      </c>
    </row>
    <row r="1783" spans="3:14">
      <c r="C1783" s="156"/>
      <c r="D1783" s="157"/>
      <c r="E1783" s="158"/>
      <c r="F1783" s="159"/>
      <c r="G1783" s="158"/>
      <c r="H1783" s="160"/>
      <c r="N1783" s="62">
        <f t="shared" si="76"/>
        <v>0</v>
      </c>
    </row>
    <row r="1784" spans="3:14">
      <c r="C1784" s="156"/>
      <c r="D1784" s="157"/>
      <c r="E1784" s="158"/>
      <c r="F1784" s="159"/>
      <c r="G1784" s="158"/>
      <c r="H1784" s="160"/>
      <c r="N1784" s="62">
        <f t="shared" si="76"/>
        <v>0</v>
      </c>
    </row>
    <row r="1785" spans="3:14">
      <c r="C1785" s="156"/>
      <c r="D1785" s="157"/>
      <c r="E1785" s="158"/>
      <c r="F1785" s="159"/>
      <c r="G1785" s="158"/>
      <c r="H1785" s="160"/>
      <c r="N1785" s="62">
        <f t="shared" si="76"/>
        <v>0</v>
      </c>
    </row>
    <row r="1786" spans="3:14">
      <c r="C1786" s="156"/>
      <c r="D1786" s="157"/>
      <c r="E1786" s="158"/>
      <c r="F1786" s="159"/>
      <c r="G1786" s="158"/>
      <c r="H1786" s="160"/>
      <c r="N1786" s="62">
        <f t="shared" si="76"/>
        <v>0</v>
      </c>
    </row>
    <row r="1787" spans="3:14">
      <c r="C1787" s="156"/>
      <c r="D1787" s="157"/>
      <c r="E1787" s="158"/>
      <c r="F1787" s="159"/>
      <c r="G1787" s="158"/>
      <c r="H1787" s="160"/>
      <c r="N1787" s="62">
        <f t="shared" si="76"/>
        <v>0</v>
      </c>
    </row>
    <row r="1788" spans="3:14">
      <c r="C1788" s="156"/>
      <c r="D1788" s="157"/>
      <c r="E1788" s="158"/>
      <c r="F1788" s="159"/>
      <c r="G1788" s="158"/>
      <c r="H1788" s="160"/>
      <c r="N1788" s="62">
        <f t="shared" si="76"/>
        <v>0</v>
      </c>
    </row>
    <row r="1789" spans="3:14">
      <c r="C1789" s="156"/>
      <c r="D1789" s="157"/>
      <c r="E1789" s="158"/>
      <c r="F1789" s="159"/>
      <c r="G1789" s="158"/>
      <c r="H1789" s="160"/>
      <c r="N1789" s="62">
        <f t="shared" si="76"/>
        <v>0</v>
      </c>
    </row>
    <row r="1790" spans="3:14">
      <c r="C1790" s="156"/>
      <c r="D1790" s="157"/>
      <c r="E1790" s="158"/>
      <c r="F1790" s="159"/>
      <c r="G1790" s="158"/>
      <c r="H1790" s="160"/>
      <c r="N1790" s="62">
        <f t="shared" si="76"/>
        <v>0</v>
      </c>
    </row>
    <row r="1791" spans="3:14">
      <c r="C1791" s="156"/>
      <c r="D1791" s="157"/>
      <c r="E1791" s="158"/>
      <c r="F1791" s="159"/>
      <c r="G1791" s="158"/>
      <c r="H1791" s="160"/>
      <c r="N1791" s="62">
        <f t="shared" si="76"/>
        <v>0</v>
      </c>
    </row>
    <row r="1792" spans="3:14">
      <c r="C1792" s="156"/>
      <c r="D1792" s="157"/>
      <c r="E1792" s="158"/>
      <c r="F1792" s="159"/>
      <c r="G1792" s="158"/>
      <c r="H1792" s="160"/>
      <c r="N1792" s="62">
        <f t="shared" si="76"/>
        <v>0</v>
      </c>
    </row>
    <row r="1793" spans="3:14">
      <c r="C1793" s="156"/>
      <c r="D1793" s="157"/>
      <c r="E1793" s="158"/>
      <c r="F1793" s="159"/>
      <c r="G1793" s="158"/>
      <c r="H1793" s="160"/>
      <c r="N1793" s="62">
        <f t="shared" si="76"/>
        <v>0</v>
      </c>
    </row>
    <row r="1794" spans="3:14">
      <c r="C1794" s="156"/>
      <c r="D1794" s="157"/>
      <c r="E1794" s="158"/>
      <c r="F1794" s="159"/>
      <c r="G1794" s="158"/>
      <c r="H1794" s="160"/>
      <c r="N1794" s="62">
        <f t="shared" si="76"/>
        <v>0</v>
      </c>
    </row>
    <row r="1795" spans="3:14">
      <c r="C1795" s="156"/>
      <c r="D1795" s="157"/>
      <c r="E1795" s="158"/>
      <c r="F1795" s="159"/>
      <c r="G1795" s="158"/>
      <c r="H1795" s="160"/>
      <c r="N1795" s="62">
        <f t="shared" si="76"/>
        <v>0</v>
      </c>
    </row>
    <row r="1796" spans="3:14">
      <c r="C1796" s="156"/>
      <c r="D1796" s="157"/>
      <c r="E1796" s="158"/>
      <c r="F1796" s="159"/>
      <c r="G1796" s="158"/>
      <c r="H1796" s="160"/>
      <c r="N1796" s="62">
        <f t="shared" ref="N1796:N1859" si="77">IF(D1796=0,D1795,D1796)</f>
        <v>0</v>
      </c>
    </row>
    <row r="1797" spans="3:14">
      <c r="C1797" s="156"/>
      <c r="D1797" s="157"/>
      <c r="E1797" s="158"/>
      <c r="F1797" s="159"/>
      <c r="G1797" s="158"/>
      <c r="H1797" s="160"/>
      <c r="N1797" s="62">
        <f t="shared" si="77"/>
        <v>0</v>
      </c>
    </row>
    <row r="1798" spans="3:14">
      <c r="C1798" s="156"/>
      <c r="D1798" s="157"/>
      <c r="E1798" s="158"/>
      <c r="F1798" s="159"/>
      <c r="G1798" s="158"/>
      <c r="H1798" s="160"/>
      <c r="N1798" s="62">
        <f t="shared" si="77"/>
        <v>0</v>
      </c>
    </row>
    <row r="1799" spans="3:14">
      <c r="C1799" s="156"/>
      <c r="D1799" s="157"/>
      <c r="E1799" s="158"/>
      <c r="F1799" s="159"/>
      <c r="G1799" s="158"/>
      <c r="H1799" s="160"/>
      <c r="N1799" s="62">
        <f t="shared" si="77"/>
        <v>0</v>
      </c>
    </row>
    <row r="1800" spans="3:14">
      <c r="C1800" s="156"/>
      <c r="D1800" s="157"/>
      <c r="E1800" s="158"/>
      <c r="F1800" s="159"/>
      <c r="G1800" s="158"/>
      <c r="H1800" s="160"/>
      <c r="N1800" s="62">
        <f t="shared" si="77"/>
        <v>0</v>
      </c>
    </row>
    <row r="1801" spans="3:14">
      <c r="C1801" s="156"/>
      <c r="D1801" s="157"/>
      <c r="E1801" s="158"/>
      <c r="F1801" s="159"/>
      <c r="G1801" s="158"/>
      <c r="H1801" s="160"/>
      <c r="N1801" s="62">
        <f t="shared" si="77"/>
        <v>0</v>
      </c>
    </row>
    <row r="1802" spans="3:14">
      <c r="C1802" s="156"/>
      <c r="D1802" s="157"/>
      <c r="E1802" s="158"/>
      <c r="F1802" s="159"/>
      <c r="G1802" s="158"/>
      <c r="H1802" s="160"/>
      <c r="N1802" s="62">
        <f t="shared" si="77"/>
        <v>0</v>
      </c>
    </row>
    <row r="1803" spans="3:14">
      <c r="C1803" s="156"/>
      <c r="D1803" s="157"/>
      <c r="E1803" s="158"/>
      <c r="F1803" s="159"/>
      <c r="G1803" s="158"/>
      <c r="H1803" s="160"/>
      <c r="N1803" s="62">
        <f t="shared" si="77"/>
        <v>0</v>
      </c>
    </row>
    <row r="1804" spans="3:14">
      <c r="C1804" s="156"/>
      <c r="D1804" s="157"/>
      <c r="E1804" s="158"/>
      <c r="F1804" s="159"/>
      <c r="G1804" s="158"/>
      <c r="H1804" s="160"/>
      <c r="N1804" s="62">
        <f t="shared" si="77"/>
        <v>0</v>
      </c>
    </row>
    <row r="1805" spans="3:14">
      <c r="C1805" s="156"/>
      <c r="D1805" s="157"/>
      <c r="E1805" s="158"/>
      <c r="F1805" s="159"/>
      <c r="G1805" s="158"/>
      <c r="H1805" s="160"/>
      <c r="N1805" s="62">
        <f t="shared" si="77"/>
        <v>0</v>
      </c>
    </row>
    <row r="1806" spans="3:14">
      <c r="C1806" s="156"/>
      <c r="D1806" s="157"/>
      <c r="E1806" s="158"/>
      <c r="F1806" s="159"/>
      <c r="G1806" s="158"/>
      <c r="H1806" s="160"/>
      <c r="N1806" s="62">
        <f t="shared" si="77"/>
        <v>0</v>
      </c>
    </row>
    <row r="1807" spans="3:14">
      <c r="C1807" s="156"/>
      <c r="D1807" s="157"/>
      <c r="E1807" s="158"/>
      <c r="F1807" s="159"/>
      <c r="G1807" s="158"/>
      <c r="H1807" s="160"/>
      <c r="N1807" s="62">
        <f t="shared" si="77"/>
        <v>0</v>
      </c>
    </row>
    <row r="1808" spans="3:14">
      <c r="C1808" s="156"/>
      <c r="D1808" s="157"/>
      <c r="E1808" s="158"/>
      <c r="F1808" s="159"/>
      <c r="G1808" s="158"/>
      <c r="H1808" s="160"/>
      <c r="N1808" s="62">
        <f t="shared" si="77"/>
        <v>0</v>
      </c>
    </row>
    <row r="1809" spans="3:14">
      <c r="C1809" s="156"/>
      <c r="D1809" s="157"/>
      <c r="E1809" s="158"/>
      <c r="F1809" s="159"/>
      <c r="G1809" s="158"/>
      <c r="H1809" s="160"/>
      <c r="N1809" s="62">
        <f t="shared" si="77"/>
        <v>0</v>
      </c>
    </row>
    <row r="1810" spans="3:14">
      <c r="C1810" s="156"/>
      <c r="D1810" s="157"/>
      <c r="E1810" s="158"/>
      <c r="F1810" s="159"/>
      <c r="G1810" s="158"/>
      <c r="H1810" s="160"/>
      <c r="N1810" s="62">
        <f t="shared" si="77"/>
        <v>0</v>
      </c>
    </row>
    <row r="1811" spans="3:14">
      <c r="C1811" s="156"/>
      <c r="D1811" s="157"/>
      <c r="E1811" s="158"/>
      <c r="F1811" s="159"/>
      <c r="G1811" s="158"/>
      <c r="H1811" s="160"/>
      <c r="N1811" s="62">
        <f t="shared" si="77"/>
        <v>0</v>
      </c>
    </row>
    <row r="1812" spans="3:14">
      <c r="C1812" s="156"/>
      <c r="D1812" s="157"/>
      <c r="E1812" s="158"/>
      <c r="F1812" s="159"/>
      <c r="G1812" s="158"/>
      <c r="H1812" s="160"/>
      <c r="N1812" s="62">
        <f t="shared" si="77"/>
        <v>0</v>
      </c>
    </row>
    <row r="1813" spans="3:14">
      <c r="C1813" s="156"/>
      <c r="D1813" s="157"/>
      <c r="E1813" s="158"/>
      <c r="F1813" s="159"/>
      <c r="G1813" s="158"/>
      <c r="H1813" s="160"/>
      <c r="N1813" s="62">
        <f t="shared" si="77"/>
        <v>0</v>
      </c>
    </row>
    <row r="1814" spans="3:14">
      <c r="C1814" s="156"/>
      <c r="D1814" s="157"/>
      <c r="E1814" s="158"/>
      <c r="F1814" s="159"/>
      <c r="G1814" s="158"/>
      <c r="H1814" s="160"/>
      <c r="N1814" s="62">
        <f t="shared" si="77"/>
        <v>0</v>
      </c>
    </row>
    <row r="1815" spans="3:14">
      <c r="C1815" s="156"/>
      <c r="D1815" s="157"/>
      <c r="E1815" s="158"/>
      <c r="F1815" s="159"/>
      <c r="G1815" s="158"/>
      <c r="H1815" s="160"/>
      <c r="N1815" s="62">
        <f t="shared" si="77"/>
        <v>0</v>
      </c>
    </row>
    <row r="1816" spans="3:14">
      <c r="C1816" s="156"/>
      <c r="D1816" s="157"/>
      <c r="E1816" s="158"/>
      <c r="F1816" s="159"/>
      <c r="G1816" s="158"/>
      <c r="H1816" s="160"/>
      <c r="N1816" s="62">
        <f t="shared" si="77"/>
        <v>0</v>
      </c>
    </row>
    <row r="1817" spans="3:14">
      <c r="C1817" s="156"/>
      <c r="D1817" s="157"/>
      <c r="E1817" s="158"/>
      <c r="F1817" s="159"/>
      <c r="G1817" s="158"/>
      <c r="H1817" s="160"/>
      <c r="N1817" s="62">
        <f t="shared" si="77"/>
        <v>0</v>
      </c>
    </row>
    <row r="1818" spans="3:14">
      <c r="C1818" s="156"/>
      <c r="D1818" s="157"/>
      <c r="E1818" s="158"/>
      <c r="F1818" s="159"/>
      <c r="G1818" s="158"/>
      <c r="H1818" s="160"/>
      <c r="N1818" s="62">
        <f t="shared" si="77"/>
        <v>0</v>
      </c>
    </row>
    <row r="1819" spans="3:14">
      <c r="C1819" s="156"/>
      <c r="D1819" s="157"/>
      <c r="E1819" s="158"/>
      <c r="F1819" s="159"/>
      <c r="G1819" s="158"/>
      <c r="H1819" s="160"/>
      <c r="N1819" s="62">
        <f t="shared" si="77"/>
        <v>0</v>
      </c>
    </row>
    <row r="1820" spans="3:14">
      <c r="C1820" s="156"/>
      <c r="D1820" s="157"/>
      <c r="E1820" s="158"/>
      <c r="F1820" s="159"/>
      <c r="G1820" s="158"/>
      <c r="H1820" s="160"/>
      <c r="N1820" s="62">
        <f t="shared" si="77"/>
        <v>0</v>
      </c>
    </row>
    <row r="1821" spans="3:14">
      <c r="C1821" s="156"/>
      <c r="D1821" s="157"/>
      <c r="E1821" s="158"/>
      <c r="F1821" s="159"/>
      <c r="G1821" s="158"/>
      <c r="H1821" s="160"/>
      <c r="N1821" s="62">
        <f t="shared" si="77"/>
        <v>0</v>
      </c>
    </row>
    <row r="1822" spans="3:14">
      <c r="C1822" s="156"/>
      <c r="D1822" s="157"/>
      <c r="E1822" s="158"/>
      <c r="F1822" s="159"/>
      <c r="G1822" s="158"/>
      <c r="H1822" s="160"/>
      <c r="N1822" s="62">
        <f t="shared" si="77"/>
        <v>0</v>
      </c>
    </row>
    <row r="1823" spans="3:14">
      <c r="C1823" s="156"/>
      <c r="D1823" s="157"/>
      <c r="E1823" s="158"/>
      <c r="F1823" s="159"/>
      <c r="G1823" s="158"/>
      <c r="H1823" s="160"/>
      <c r="N1823" s="62">
        <f t="shared" si="77"/>
        <v>0</v>
      </c>
    </row>
    <row r="1824" spans="3:14">
      <c r="C1824" s="156"/>
      <c r="D1824" s="157"/>
      <c r="E1824" s="158"/>
      <c r="F1824" s="159"/>
      <c r="G1824" s="158"/>
      <c r="H1824" s="160"/>
      <c r="N1824" s="62">
        <f t="shared" si="77"/>
        <v>0</v>
      </c>
    </row>
    <row r="1825" spans="3:14">
      <c r="C1825" s="156"/>
      <c r="D1825" s="157"/>
      <c r="E1825" s="158"/>
      <c r="F1825" s="159"/>
      <c r="G1825" s="158"/>
      <c r="H1825" s="160"/>
      <c r="N1825" s="62">
        <f t="shared" si="77"/>
        <v>0</v>
      </c>
    </row>
    <row r="1826" spans="3:14">
      <c r="C1826" s="156"/>
      <c r="D1826" s="157"/>
      <c r="E1826" s="158"/>
      <c r="F1826" s="159"/>
      <c r="G1826" s="158"/>
      <c r="H1826" s="160"/>
      <c r="N1826" s="62">
        <f t="shared" si="77"/>
        <v>0</v>
      </c>
    </row>
    <row r="1827" spans="3:14">
      <c r="C1827" s="156"/>
      <c r="D1827" s="157"/>
      <c r="E1827" s="158"/>
      <c r="F1827" s="159"/>
      <c r="G1827" s="158"/>
      <c r="H1827" s="160"/>
      <c r="N1827" s="62">
        <f t="shared" si="77"/>
        <v>0</v>
      </c>
    </row>
    <row r="1828" spans="3:14">
      <c r="C1828" s="156"/>
      <c r="D1828" s="157"/>
      <c r="E1828" s="158"/>
      <c r="F1828" s="159"/>
      <c r="G1828" s="158"/>
      <c r="H1828" s="160"/>
      <c r="N1828" s="62">
        <f t="shared" si="77"/>
        <v>0</v>
      </c>
    </row>
    <row r="1829" spans="3:14">
      <c r="C1829" s="156"/>
      <c r="D1829" s="157"/>
      <c r="E1829" s="158"/>
      <c r="F1829" s="159"/>
      <c r="G1829" s="158"/>
      <c r="H1829" s="160"/>
      <c r="N1829" s="62">
        <f t="shared" si="77"/>
        <v>0</v>
      </c>
    </row>
    <row r="1830" spans="3:14">
      <c r="C1830" s="156"/>
      <c r="D1830" s="157"/>
      <c r="E1830" s="158"/>
      <c r="F1830" s="159"/>
      <c r="G1830" s="158"/>
      <c r="H1830" s="160"/>
      <c r="N1830" s="62">
        <f t="shared" si="77"/>
        <v>0</v>
      </c>
    </row>
    <row r="1831" spans="3:14">
      <c r="C1831" s="156"/>
      <c r="D1831" s="157"/>
      <c r="E1831" s="158"/>
      <c r="F1831" s="159"/>
      <c r="G1831" s="158"/>
      <c r="H1831" s="160"/>
      <c r="N1831" s="62">
        <f t="shared" si="77"/>
        <v>0</v>
      </c>
    </row>
    <row r="1832" spans="3:14">
      <c r="C1832" s="156"/>
      <c r="D1832" s="157"/>
      <c r="E1832" s="158"/>
      <c r="F1832" s="159"/>
      <c r="G1832" s="158"/>
      <c r="H1832" s="160"/>
      <c r="N1832" s="62">
        <f t="shared" si="77"/>
        <v>0</v>
      </c>
    </row>
    <row r="1833" spans="3:14">
      <c r="C1833" s="156"/>
      <c r="D1833" s="157"/>
      <c r="E1833" s="158"/>
      <c r="F1833" s="159"/>
      <c r="G1833" s="158"/>
      <c r="H1833" s="160"/>
      <c r="N1833" s="62">
        <f t="shared" si="77"/>
        <v>0</v>
      </c>
    </row>
    <row r="1834" spans="3:14">
      <c r="C1834" s="156"/>
      <c r="D1834" s="157"/>
      <c r="E1834" s="158"/>
      <c r="F1834" s="159"/>
      <c r="G1834" s="158"/>
      <c r="H1834" s="160"/>
      <c r="N1834" s="62">
        <f t="shared" si="77"/>
        <v>0</v>
      </c>
    </row>
    <row r="1835" spans="3:14">
      <c r="C1835" s="156"/>
      <c r="D1835" s="157"/>
      <c r="E1835" s="158"/>
      <c r="F1835" s="159"/>
      <c r="G1835" s="158"/>
      <c r="H1835" s="160"/>
      <c r="N1835" s="62">
        <f t="shared" si="77"/>
        <v>0</v>
      </c>
    </row>
    <row r="1836" spans="3:14">
      <c r="C1836" s="156"/>
      <c r="D1836" s="157"/>
      <c r="E1836" s="158"/>
      <c r="F1836" s="159"/>
      <c r="G1836" s="158"/>
      <c r="H1836" s="160"/>
      <c r="N1836" s="62">
        <f t="shared" si="77"/>
        <v>0</v>
      </c>
    </row>
    <row r="1837" spans="3:14">
      <c r="C1837" s="156"/>
      <c r="D1837" s="157"/>
      <c r="E1837" s="158"/>
      <c r="F1837" s="159"/>
      <c r="G1837" s="158"/>
      <c r="H1837" s="160"/>
      <c r="N1837" s="62">
        <f t="shared" si="77"/>
        <v>0</v>
      </c>
    </row>
    <row r="1838" spans="3:14">
      <c r="C1838" s="156"/>
      <c r="D1838" s="157"/>
      <c r="E1838" s="158"/>
      <c r="F1838" s="159"/>
      <c r="G1838" s="158"/>
      <c r="H1838" s="160"/>
      <c r="N1838" s="62">
        <f t="shared" si="77"/>
        <v>0</v>
      </c>
    </row>
    <row r="1839" spans="3:14">
      <c r="C1839" s="156"/>
      <c r="D1839" s="157"/>
      <c r="E1839" s="158"/>
      <c r="F1839" s="159"/>
      <c r="G1839" s="158"/>
      <c r="H1839" s="160"/>
      <c r="N1839" s="62">
        <f t="shared" si="77"/>
        <v>0</v>
      </c>
    </row>
    <row r="1840" spans="3:14">
      <c r="C1840" s="156"/>
      <c r="D1840" s="157"/>
      <c r="E1840" s="158"/>
      <c r="F1840" s="159"/>
      <c r="G1840" s="158"/>
      <c r="H1840" s="160"/>
      <c r="N1840" s="62">
        <f t="shared" si="77"/>
        <v>0</v>
      </c>
    </row>
    <row r="1841" spans="3:14">
      <c r="C1841" s="156"/>
      <c r="D1841" s="157"/>
      <c r="E1841" s="158"/>
      <c r="F1841" s="159"/>
      <c r="G1841" s="158"/>
      <c r="H1841" s="160"/>
      <c r="N1841" s="62">
        <f t="shared" si="77"/>
        <v>0</v>
      </c>
    </row>
    <row r="1842" spans="3:14">
      <c r="C1842" s="156"/>
      <c r="D1842" s="157"/>
      <c r="E1842" s="158"/>
      <c r="F1842" s="159"/>
      <c r="G1842" s="158"/>
      <c r="H1842" s="160"/>
      <c r="N1842" s="62">
        <f t="shared" si="77"/>
        <v>0</v>
      </c>
    </row>
    <row r="1843" spans="3:14">
      <c r="C1843" s="156"/>
      <c r="D1843" s="157"/>
      <c r="E1843" s="158"/>
      <c r="F1843" s="159"/>
      <c r="G1843" s="158"/>
      <c r="H1843" s="160"/>
      <c r="N1843" s="62">
        <f t="shared" si="77"/>
        <v>0</v>
      </c>
    </row>
    <row r="1844" spans="3:14">
      <c r="C1844" s="156"/>
      <c r="D1844" s="157"/>
      <c r="E1844" s="158"/>
      <c r="F1844" s="159"/>
      <c r="G1844" s="158"/>
      <c r="H1844" s="160"/>
      <c r="N1844" s="62">
        <f t="shared" si="77"/>
        <v>0</v>
      </c>
    </row>
    <row r="1845" spans="3:14">
      <c r="C1845" s="156"/>
      <c r="D1845" s="157"/>
      <c r="E1845" s="158"/>
      <c r="F1845" s="159"/>
      <c r="G1845" s="158"/>
      <c r="H1845" s="160"/>
      <c r="N1845" s="62">
        <f t="shared" si="77"/>
        <v>0</v>
      </c>
    </row>
    <row r="1846" spans="3:14">
      <c r="C1846" s="156"/>
      <c r="D1846" s="157"/>
      <c r="E1846" s="158"/>
      <c r="F1846" s="159"/>
      <c r="G1846" s="158"/>
      <c r="H1846" s="160"/>
      <c r="N1846" s="62">
        <f t="shared" si="77"/>
        <v>0</v>
      </c>
    </row>
    <row r="1847" spans="3:14">
      <c r="C1847" s="156"/>
      <c r="D1847" s="157"/>
      <c r="E1847" s="158"/>
      <c r="F1847" s="159"/>
      <c r="G1847" s="158"/>
      <c r="H1847" s="160"/>
      <c r="N1847" s="62">
        <f t="shared" si="77"/>
        <v>0</v>
      </c>
    </row>
    <row r="1848" spans="3:14">
      <c r="C1848" s="156"/>
      <c r="D1848" s="157"/>
      <c r="E1848" s="158"/>
      <c r="F1848" s="159"/>
      <c r="G1848" s="158"/>
      <c r="H1848" s="160"/>
      <c r="N1848" s="62">
        <f t="shared" si="77"/>
        <v>0</v>
      </c>
    </row>
    <row r="1849" spans="3:14">
      <c r="C1849" s="156"/>
      <c r="D1849" s="157"/>
      <c r="E1849" s="158"/>
      <c r="F1849" s="159"/>
      <c r="G1849" s="158"/>
      <c r="H1849" s="160"/>
      <c r="N1849" s="62">
        <f t="shared" si="77"/>
        <v>0</v>
      </c>
    </row>
    <row r="1850" spans="3:14">
      <c r="C1850" s="156"/>
      <c r="D1850" s="157"/>
      <c r="E1850" s="158"/>
      <c r="F1850" s="159"/>
      <c r="G1850" s="158"/>
      <c r="H1850" s="160"/>
      <c r="N1850" s="62">
        <f t="shared" si="77"/>
        <v>0</v>
      </c>
    </row>
    <row r="1851" spans="3:14">
      <c r="C1851" s="156"/>
      <c r="D1851" s="157"/>
      <c r="E1851" s="158"/>
      <c r="F1851" s="159"/>
      <c r="G1851" s="158"/>
      <c r="H1851" s="160"/>
      <c r="N1851" s="62">
        <f t="shared" si="77"/>
        <v>0</v>
      </c>
    </row>
    <row r="1852" spans="3:14">
      <c r="C1852" s="156"/>
      <c r="D1852" s="157"/>
      <c r="E1852" s="158"/>
      <c r="F1852" s="159"/>
      <c r="G1852" s="158"/>
      <c r="H1852" s="160"/>
      <c r="N1852" s="62">
        <f t="shared" si="77"/>
        <v>0</v>
      </c>
    </row>
    <row r="1853" spans="3:14">
      <c r="C1853" s="156"/>
      <c r="D1853" s="157"/>
      <c r="E1853" s="158"/>
      <c r="F1853" s="159"/>
      <c r="G1853" s="158"/>
      <c r="H1853" s="160"/>
      <c r="N1853" s="62">
        <f t="shared" si="77"/>
        <v>0</v>
      </c>
    </row>
    <row r="1854" spans="3:14">
      <c r="C1854" s="156"/>
      <c r="D1854" s="157"/>
      <c r="E1854" s="158"/>
      <c r="F1854" s="159"/>
      <c r="G1854" s="158"/>
      <c r="H1854" s="160"/>
      <c r="N1854" s="62">
        <f t="shared" si="77"/>
        <v>0</v>
      </c>
    </row>
    <row r="1855" spans="3:14">
      <c r="C1855" s="156"/>
      <c r="D1855" s="157"/>
      <c r="E1855" s="158"/>
      <c r="F1855" s="159"/>
      <c r="G1855" s="158"/>
      <c r="H1855" s="160"/>
      <c r="N1855" s="62">
        <f t="shared" si="77"/>
        <v>0</v>
      </c>
    </row>
    <row r="1856" spans="3:14">
      <c r="C1856" s="156"/>
      <c r="D1856" s="157"/>
      <c r="E1856" s="158"/>
      <c r="F1856" s="159"/>
      <c r="G1856" s="158"/>
      <c r="H1856" s="160"/>
      <c r="N1856" s="62">
        <f t="shared" si="77"/>
        <v>0</v>
      </c>
    </row>
    <row r="1857" spans="3:14">
      <c r="C1857" s="156"/>
      <c r="D1857" s="157"/>
      <c r="E1857" s="158"/>
      <c r="F1857" s="159"/>
      <c r="G1857" s="158"/>
      <c r="H1857" s="160"/>
      <c r="N1857" s="62">
        <f t="shared" si="77"/>
        <v>0</v>
      </c>
    </row>
    <row r="1858" spans="3:14">
      <c r="C1858" s="156"/>
      <c r="D1858" s="157"/>
      <c r="E1858" s="158"/>
      <c r="F1858" s="159"/>
      <c r="G1858" s="158"/>
      <c r="H1858" s="160"/>
      <c r="N1858" s="62">
        <f t="shared" si="77"/>
        <v>0</v>
      </c>
    </row>
    <row r="1859" spans="3:14">
      <c r="C1859" s="156"/>
      <c r="D1859" s="157"/>
      <c r="E1859" s="158"/>
      <c r="F1859" s="159"/>
      <c r="G1859" s="158"/>
      <c r="H1859" s="160"/>
      <c r="N1859" s="62">
        <f t="shared" si="77"/>
        <v>0</v>
      </c>
    </row>
    <row r="1860" spans="3:14">
      <c r="C1860" s="156"/>
      <c r="D1860" s="157"/>
      <c r="E1860" s="158"/>
      <c r="F1860" s="159"/>
      <c r="G1860" s="158"/>
      <c r="H1860" s="160"/>
      <c r="N1860" s="62">
        <f t="shared" ref="N1860:N1923" si="78">IF(D1860=0,D1859,D1860)</f>
        <v>0</v>
      </c>
    </row>
    <row r="1861" spans="3:14">
      <c r="C1861" s="156"/>
      <c r="D1861" s="157"/>
      <c r="E1861" s="158"/>
      <c r="F1861" s="159"/>
      <c r="G1861" s="158"/>
      <c r="H1861" s="160"/>
      <c r="N1861" s="62">
        <f t="shared" si="78"/>
        <v>0</v>
      </c>
    </row>
    <row r="1862" spans="3:14">
      <c r="C1862" s="156"/>
      <c r="D1862" s="157"/>
      <c r="E1862" s="158"/>
      <c r="F1862" s="159"/>
      <c r="G1862" s="158"/>
      <c r="H1862" s="160"/>
      <c r="N1862" s="62">
        <f t="shared" si="78"/>
        <v>0</v>
      </c>
    </row>
    <row r="1863" spans="3:14">
      <c r="C1863" s="156"/>
      <c r="D1863" s="157"/>
      <c r="E1863" s="158"/>
      <c r="F1863" s="159"/>
      <c r="G1863" s="158"/>
      <c r="H1863" s="160"/>
      <c r="N1863" s="62">
        <f t="shared" si="78"/>
        <v>0</v>
      </c>
    </row>
    <row r="1864" spans="3:14">
      <c r="C1864" s="156"/>
      <c r="D1864" s="157"/>
      <c r="E1864" s="158"/>
      <c r="F1864" s="159"/>
      <c r="G1864" s="158"/>
      <c r="H1864" s="160"/>
      <c r="N1864" s="62">
        <f t="shared" si="78"/>
        <v>0</v>
      </c>
    </row>
    <row r="1865" spans="3:14">
      <c r="C1865" s="156"/>
      <c r="D1865" s="157"/>
      <c r="E1865" s="158"/>
      <c r="F1865" s="159"/>
      <c r="G1865" s="158"/>
      <c r="H1865" s="160"/>
      <c r="N1865" s="62">
        <f t="shared" si="78"/>
        <v>0</v>
      </c>
    </row>
    <row r="1866" spans="3:14">
      <c r="C1866" s="156"/>
      <c r="D1866" s="157"/>
      <c r="E1866" s="158"/>
      <c r="F1866" s="159"/>
      <c r="G1866" s="158"/>
      <c r="H1866" s="160"/>
      <c r="N1866" s="62">
        <f t="shared" si="78"/>
        <v>0</v>
      </c>
    </row>
    <row r="1867" spans="3:14">
      <c r="C1867" s="156"/>
      <c r="D1867" s="157"/>
      <c r="E1867" s="158"/>
      <c r="F1867" s="159"/>
      <c r="G1867" s="158"/>
      <c r="H1867" s="160"/>
      <c r="N1867" s="62">
        <f t="shared" si="78"/>
        <v>0</v>
      </c>
    </row>
    <row r="1868" spans="3:14">
      <c r="C1868" s="156"/>
      <c r="D1868" s="157"/>
      <c r="E1868" s="158"/>
      <c r="F1868" s="159"/>
      <c r="G1868" s="158"/>
      <c r="H1868" s="160"/>
      <c r="N1868" s="62">
        <f t="shared" si="78"/>
        <v>0</v>
      </c>
    </row>
    <row r="1869" spans="3:14">
      <c r="C1869" s="156"/>
      <c r="D1869" s="157"/>
      <c r="E1869" s="158"/>
      <c r="F1869" s="159"/>
      <c r="G1869" s="158"/>
      <c r="H1869" s="160"/>
      <c r="N1869" s="62">
        <f t="shared" si="78"/>
        <v>0</v>
      </c>
    </row>
    <row r="1870" spans="3:14">
      <c r="C1870" s="156"/>
      <c r="D1870" s="157"/>
      <c r="E1870" s="158"/>
      <c r="F1870" s="159"/>
      <c r="G1870" s="158"/>
      <c r="H1870" s="160"/>
      <c r="N1870" s="62">
        <f t="shared" si="78"/>
        <v>0</v>
      </c>
    </row>
    <row r="1871" spans="3:14">
      <c r="C1871" s="156"/>
      <c r="D1871" s="157"/>
      <c r="E1871" s="158"/>
      <c r="F1871" s="159"/>
      <c r="G1871" s="158"/>
      <c r="H1871" s="160"/>
      <c r="N1871" s="62">
        <f t="shared" si="78"/>
        <v>0</v>
      </c>
    </row>
    <row r="1872" spans="3:14">
      <c r="C1872" s="156"/>
      <c r="D1872" s="157"/>
      <c r="E1872" s="158"/>
      <c r="F1872" s="159"/>
      <c r="G1872" s="158"/>
      <c r="H1872" s="160"/>
      <c r="N1872" s="62">
        <f t="shared" si="78"/>
        <v>0</v>
      </c>
    </row>
    <row r="1873" spans="3:14">
      <c r="C1873" s="156"/>
      <c r="D1873" s="157"/>
      <c r="E1873" s="158"/>
      <c r="F1873" s="159"/>
      <c r="G1873" s="158"/>
      <c r="H1873" s="160"/>
      <c r="N1873" s="62">
        <f t="shared" si="78"/>
        <v>0</v>
      </c>
    </row>
    <row r="1874" spans="3:14">
      <c r="C1874" s="156"/>
      <c r="D1874" s="157"/>
      <c r="E1874" s="158"/>
      <c r="F1874" s="159"/>
      <c r="G1874" s="158"/>
      <c r="H1874" s="160"/>
      <c r="N1874" s="62">
        <f t="shared" si="78"/>
        <v>0</v>
      </c>
    </row>
    <row r="1875" spans="3:14">
      <c r="C1875" s="156"/>
      <c r="D1875" s="157"/>
      <c r="E1875" s="158"/>
      <c r="F1875" s="159"/>
      <c r="G1875" s="158"/>
      <c r="H1875" s="160"/>
      <c r="N1875" s="62">
        <f t="shared" si="78"/>
        <v>0</v>
      </c>
    </row>
    <row r="1876" spans="3:14">
      <c r="C1876" s="156"/>
      <c r="D1876" s="157"/>
      <c r="E1876" s="158"/>
      <c r="F1876" s="159"/>
      <c r="G1876" s="158"/>
      <c r="H1876" s="160"/>
      <c r="N1876" s="62">
        <f t="shared" si="78"/>
        <v>0</v>
      </c>
    </row>
    <row r="1877" spans="3:14">
      <c r="C1877" s="156"/>
      <c r="D1877" s="157"/>
      <c r="E1877" s="158"/>
      <c r="F1877" s="159"/>
      <c r="G1877" s="158"/>
      <c r="H1877" s="160"/>
      <c r="N1877" s="62">
        <f t="shared" si="78"/>
        <v>0</v>
      </c>
    </row>
    <row r="1878" spans="3:14">
      <c r="C1878" s="156"/>
      <c r="D1878" s="157"/>
      <c r="E1878" s="158"/>
      <c r="F1878" s="159"/>
      <c r="G1878" s="158"/>
      <c r="H1878" s="160"/>
      <c r="N1878" s="62">
        <f t="shared" si="78"/>
        <v>0</v>
      </c>
    </row>
    <row r="1879" spans="3:14">
      <c r="C1879" s="156"/>
      <c r="D1879" s="157"/>
      <c r="E1879" s="158"/>
      <c r="F1879" s="159"/>
      <c r="G1879" s="158"/>
      <c r="H1879" s="160"/>
      <c r="N1879" s="62">
        <f t="shared" si="78"/>
        <v>0</v>
      </c>
    </row>
    <row r="1880" spans="3:14">
      <c r="C1880" s="156"/>
      <c r="D1880" s="157"/>
      <c r="E1880" s="158"/>
      <c r="F1880" s="159"/>
      <c r="G1880" s="158"/>
      <c r="H1880" s="160"/>
      <c r="N1880" s="62">
        <f t="shared" si="78"/>
        <v>0</v>
      </c>
    </row>
    <row r="1881" spans="3:14">
      <c r="C1881" s="156"/>
      <c r="D1881" s="157"/>
      <c r="E1881" s="158"/>
      <c r="F1881" s="159"/>
      <c r="G1881" s="158"/>
      <c r="H1881" s="160"/>
      <c r="N1881" s="62">
        <f t="shared" si="78"/>
        <v>0</v>
      </c>
    </row>
    <row r="1882" spans="3:14">
      <c r="C1882" s="156"/>
      <c r="D1882" s="157"/>
      <c r="E1882" s="158"/>
      <c r="F1882" s="159"/>
      <c r="G1882" s="158"/>
      <c r="H1882" s="160"/>
      <c r="N1882" s="62">
        <f t="shared" si="78"/>
        <v>0</v>
      </c>
    </row>
    <row r="1883" spans="3:14">
      <c r="C1883" s="156"/>
      <c r="D1883" s="157"/>
      <c r="E1883" s="158"/>
      <c r="F1883" s="159"/>
      <c r="G1883" s="158"/>
      <c r="H1883" s="160"/>
      <c r="N1883" s="62">
        <f t="shared" si="78"/>
        <v>0</v>
      </c>
    </row>
    <row r="1884" spans="3:14">
      <c r="C1884" s="156"/>
      <c r="D1884" s="157"/>
      <c r="E1884" s="158"/>
      <c r="F1884" s="159"/>
      <c r="G1884" s="158"/>
      <c r="H1884" s="160"/>
      <c r="N1884" s="62">
        <f t="shared" si="78"/>
        <v>0</v>
      </c>
    </row>
    <row r="1885" spans="3:14">
      <c r="C1885" s="156"/>
      <c r="D1885" s="157"/>
      <c r="E1885" s="158"/>
      <c r="F1885" s="159"/>
      <c r="G1885" s="158"/>
      <c r="H1885" s="160"/>
      <c r="N1885" s="62">
        <f t="shared" si="78"/>
        <v>0</v>
      </c>
    </row>
    <row r="1886" spans="3:14">
      <c r="C1886" s="156"/>
      <c r="D1886" s="157"/>
      <c r="E1886" s="158"/>
      <c r="F1886" s="159"/>
      <c r="G1886" s="158"/>
      <c r="H1886" s="160"/>
      <c r="N1886" s="62">
        <f t="shared" si="78"/>
        <v>0</v>
      </c>
    </row>
    <row r="1887" spans="3:14">
      <c r="C1887" s="156"/>
      <c r="D1887" s="157"/>
      <c r="E1887" s="158"/>
      <c r="F1887" s="159"/>
      <c r="G1887" s="158"/>
      <c r="H1887" s="160"/>
      <c r="N1887" s="62">
        <f t="shared" si="78"/>
        <v>0</v>
      </c>
    </row>
    <row r="1888" spans="3:14">
      <c r="C1888" s="156"/>
      <c r="D1888" s="157"/>
      <c r="E1888" s="158"/>
      <c r="F1888" s="159"/>
      <c r="G1888" s="158"/>
      <c r="H1888" s="160"/>
      <c r="N1888" s="62">
        <f t="shared" si="78"/>
        <v>0</v>
      </c>
    </row>
    <row r="1889" spans="3:14">
      <c r="C1889" s="156"/>
      <c r="D1889" s="157"/>
      <c r="E1889" s="158"/>
      <c r="F1889" s="159"/>
      <c r="G1889" s="158"/>
      <c r="H1889" s="160"/>
      <c r="N1889" s="62">
        <f t="shared" si="78"/>
        <v>0</v>
      </c>
    </row>
    <row r="1890" spans="3:14">
      <c r="C1890" s="156"/>
      <c r="D1890" s="157"/>
      <c r="E1890" s="158"/>
      <c r="F1890" s="159"/>
      <c r="G1890" s="158"/>
      <c r="H1890" s="160"/>
      <c r="N1890" s="62">
        <f t="shared" si="78"/>
        <v>0</v>
      </c>
    </row>
    <row r="1891" spans="3:14">
      <c r="C1891" s="156"/>
      <c r="D1891" s="157"/>
      <c r="E1891" s="158"/>
      <c r="F1891" s="159"/>
      <c r="G1891" s="158"/>
      <c r="H1891" s="160"/>
      <c r="N1891" s="62">
        <f t="shared" si="78"/>
        <v>0</v>
      </c>
    </row>
    <row r="1892" spans="3:14">
      <c r="C1892" s="156"/>
      <c r="D1892" s="157"/>
      <c r="E1892" s="158"/>
      <c r="F1892" s="159"/>
      <c r="G1892" s="158"/>
      <c r="H1892" s="160"/>
      <c r="N1892" s="62">
        <f t="shared" si="78"/>
        <v>0</v>
      </c>
    </row>
    <row r="1893" spans="3:14">
      <c r="C1893" s="156"/>
      <c r="D1893" s="157"/>
      <c r="E1893" s="158"/>
      <c r="F1893" s="159"/>
      <c r="G1893" s="158"/>
      <c r="H1893" s="160"/>
      <c r="N1893" s="62">
        <f t="shared" si="78"/>
        <v>0</v>
      </c>
    </row>
    <row r="1894" spans="3:14">
      <c r="C1894" s="156"/>
      <c r="D1894" s="157"/>
      <c r="E1894" s="158"/>
      <c r="F1894" s="159"/>
      <c r="G1894" s="158"/>
      <c r="H1894" s="160"/>
      <c r="N1894" s="62">
        <f t="shared" si="78"/>
        <v>0</v>
      </c>
    </row>
    <row r="1895" spans="3:14">
      <c r="C1895" s="156"/>
      <c r="D1895" s="157"/>
      <c r="E1895" s="158"/>
      <c r="F1895" s="159"/>
      <c r="G1895" s="158"/>
      <c r="H1895" s="160"/>
      <c r="N1895" s="62">
        <f t="shared" si="78"/>
        <v>0</v>
      </c>
    </row>
    <row r="1896" spans="3:14">
      <c r="C1896" s="156"/>
      <c r="D1896" s="157"/>
      <c r="E1896" s="158"/>
      <c r="F1896" s="159"/>
      <c r="G1896" s="158"/>
      <c r="H1896" s="160"/>
      <c r="N1896" s="62">
        <f t="shared" si="78"/>
        <v>0</v>
      </c>
    </row>
    <row r="1897" spans="3:14">
      <c r="C1897" s="156"/>
      <c r="D1897" s="157"/>
      <c r="E1897" s="158"/>
      <c r="F1897" s="159"/>
      <c r="G1897" s="158"/>
      <c r="H1897" s="160"/>
      <c r="N1897" s="62">
        <f t="shared" si="78"/>
        <v>0</v>
      </c>
    </row>
    <row r="1898" spans="3:14">
      <c r="C1898" s="156"/>
      <c r="D1898" s="157"/>
      <c r="E1898" s="158"/>
      <c r="F1898" s="159"/>
      <c r="G1898" s="158"/>
      <c r="H1898" s="160"/>
      <c r="N1898" s="62">
        <f t="shared" si="78"/>
        <v>0</v>
      </c>
    </row>
    <row r="1899" spans="3:14">
      <c r="C1899" s="156"/>
      <c r="D1899" s="157"/>
      <c r="E1899" s="158"/>
      <c r="F1899" s="159"/>
      <c r="G1899" s="158"/>
      <c r="H1899" s="160"/>
      <c r="N1899" s="62">
        <f t="shared" si="78"/>
        <v>0</v>
      </c>
    </row>
    <row r="1900" spans="3:14">
      <c r="C1900" s="156"/>
      <c r="D1900" s="157"/>
      <c r="E1900" s="158"/>
      <c r="F1900" s="159"/>
      <c r="G1900" s="158"/>
      <c r="H1900" s="160"/>
      <c r="N1900" s="62">
        <f t="shared" si="78"/>
        <v>0</v>
      </c>
    </row>
    <row r="1901" spans="3:14">
      <c r="C1901" s="156"/>
      <c r="D1901" s="157"/>
      <c r="E1901" s="158"/>
      <c r="F1901" s="159"/>
      <c r="G1901" s="158"/>
      <c r="H1901" s="160"/>
      <c r="N1901" s="62">
        <f t="shared" si="78"/>
        <v>0</v>
      </c>
    </row>
    <row r="1902" spans="3:14">
      <c r="C1902" s="156"/>
      <c r="D1902" s="157"/>
      <c r="E1902" s="158"/>
      <c r="F1902" s="159"/>
      <c r="G1902" s="158"/>
      <c r="H1902" s="160"/>
      <c r="N1902" s="62">
        <f t="shared" si="78"/>
        <v>0</v>
      </c>
    </row>
    <row r="1903" spans="3:14">
      <c r="C1903" s="156"/>
      <c r="D1903" s="157"/>
      <c r="E1903" s="158"/>
      <c r="F1903" s="159"/>
      <c r="G1903" s="158"/>
      <c r="H1903" s="160"/>
      <c r="N1903" s="62">
        <f t="shared" si="78"/>
        <v>0</v>
      </c>
    </row>
    <row r="1904" spans="3:14">
      <c r="C1904" s="156"/>
      <c r="D1904" s="157"/>
      <c r="E1904" s="158"/>
      <c r="F1904" s="159"/>
      <c r="G1904" s="158"/>
      <c r="H1904" s="160"/>
      <c r="N1904" s="62">
        <f t="shared" si="78"/>
        <v>0</v>
      </c>
    </row>
    <row r="1905" spans="3:14">
      <c r="C1905" s="156"/>
      <c r="D1905" s="157"/>
      <c r="E1905" s="158"/>
      <c r="F1905" s="159"/>
      <c r="G1905" s="158"/>
      <c r="H1905" s="160"/>
      <c r="N1905" s="62">
        <f t="shared" si="78"/>
        <v>0</v>
      </c>
    </row>
    <row r="1906" spans="3:14">
      <c r="C1906" s="156"/>
      <c r="D1906" s="157"/>
      <c r="E1906" s="158"/>
      <c r="F1906" s="159"/>
      <c r="G1906" s="158"/>
      <c r="H1906" s="160"/>
      <c r="N1906" s="62">
        <f t="shared" si="78"/>
        <v>0</v>
      </c>
    </row>
    <row r="1907" spans="3:14">
      <c r="C1907" s="156"/>
      <c r="D1907" s="157"/>
      <c r="E1907" s="158"/>
      <c r="F1907" s="159"/>
      <c r="G1907" s="158"/>
      <c r="H1907" s="160"/>
      <c r="N1907" s="62">
        <f t="shared" si="78"/>
        <v>0</v>
      </c>
    </row>
    <row r="1908" spans="3:14">
      <c r="C1908" s="156"/>
      <c r="D1908" s="157"/>
      <c r="E1908" s="158"/>
      <c r="F1908" s="159"/>
      <c r="G1908" s="158"/>
      <c r="H1908" s="160"/>
      <c r="N1908" s="62">
        <f t="shared" si="78"/>
        <v>0</v>
      </c>
    </row>
    <row r="1909" spans="3:14">
      <c r="C1909" s="156"/>
      <c r="D1909" s="157"/>
      <c r="E1909" s="158"/>
      <c r="F1909" s="159"/>
      <c r="G1909" s="158"/>
      <c r="H1909" s="160"/>
      <c r="N1909" s="62">
        <f t="shared" si="78"/>
        <v>0</v>
      </c>
    </row>
    <row r="1910" spans="3:14">
      <c r="C1910" s="156"/>
      <c r="D1910" s="157"/>
      <c r="E1910" s="158"/>
      <c r="F1910" s="159"/>
      <c r="G1910" s="158"/>
      <c r="H1910" s="160"/>
      <c r="N1910" s="62">
        <f t="shared" si="78"/>
        <v>0</v>
      </c>
    </row>
    <row r="1911" spans="3:14">
      <c r="C1911" s="156"/>
      <c r="D1911" s="157"/>
      <c r="E1911" s="158"/>
      <c r="F1911" s="159"/>
      <c r="G1911" s="158"/>
      <c r="H1911" s="160"/>
      <c r="N1911" s="62">
        <f t="shared" si="78"/>
        <v>0</v>
      </c>
    </row>
    <row r="1912" spans="3:14">
      <c r="C1912" s="156"/>
      <c r="D1912" s="157"/>
      <c r="E1912" s="158"/>
      <c r="F1912" s="159"/>
      <c r="G1912" s="158"/>
      <c r="H1912" s="160"/>
      <c r="N1912" s="62">
        <f t="shared" si="78"/>
        <v>0</v>
      </c>
    </row>
    <row r="1913" spans="3:14">
      <c r="C1913" s="156"/>
      <c r="D1913" s="157"/>
      <c r="E1913" s="158"/>
      <c r="F1913" s="159"/>
      <c r="G1913" s="158"/>
      <c r="H1913" s="160"/>
      <c r="N1913" s="62">
        <f t="shared" si="78"/>
        <v>0</v>
      </c>
    </row>
    <row r="1914" spans="3:14">
      <c r="C1914" s="156"/>
      <c r="D1914" s="157"/>
      <c r="E1914" s="158"/>
      <c r="F1914" s="159"/>
      <c r="G1914" s="158"/>
      <c r="H1914" s="160"/>
      <c r="N1914" s="62">
        <f t="shared" si="78"/>
        <v>0</v>
      </c>
    </row>
    <row r="1915" spans="3:14">
      <c r="C1915" s="156"/>
      <c r="D1915" s="157"/>
      <c r="E1915" s="158"/>
      <c r="F1915" s="159"/>
      <c r="G1915" s="158"/>
      <c r="H1915" s="160"/>
      <c r="N1915" s="62">
        <f t="shared" si="78"/>
        <v>0</v>
      </c>
    </row>
    <row r="1916" spans="3:14">
      <c r="C1916" s="156"/>
      <c r="D1916" s="157"/>
      <c r="E1916" s="158"/>
      <c r="F1916" s="159"/>
      <c r="G1916" s="158"/>
      <c r="H1916" s="160"/>
      <c r="N1916" s="62">
        <f t="shared" si="78"/>
        <v>0</v>
      </c>
    </row>
    <row r="1917" spans="3:14">
      <c r="C1917" s="156"/>
      <c r="D1917" s="157"/>
      <c r="E1917" s="158"/>
      <c r="F1917" s="159"/>
      <c r="G1917" s="158"/>
      <c r="H1917" s="160"/>
      <c r="N1917" s="62">
        <f t="shared" si="78"/>
        <v>0</v>
      </c>
    </row>
    <row r="1918" spans="3:14">
      <c r="C1918" s="156"/>
      <c r="D1918" s="157"/>
      <c r="E1918" s="158"/>
      <c r="F1918" s="159"/>
      <c r="G1918" s="158"/>
      <c r="H1918" s="160"/>
      <c r="N1918" s="62">
        <f t="shared" si="78"/>
        <v>0</v>
      </c>
    </row>
    <row r="1919" spans="3:14">
      <c r="C1919" s="156"/>
      <c r="D1919" s="157"/>
      <c r="E1919" s="158"/>
      <c r="F1919" s="159"/>
      <c r="G1919" s="158"/>
      <c r="H1919" s="160"/>
      <c r="N1919" s="62">
        <f t="shared" si="78"/>
        <v>0</v>
      </c>
    </row>
    <row r="1920" spans="3:14">
      <c r="C1920" s="156"/>
      <c r="D1920" s="157"/>
      <c r="E1920" s="158"/>
      <c r="F1920" s="159"/>
      <c r="G1920" s="158"/>
      <c r="H1920" s="160"/>
      <c r="N1920" s="62">
        <f t="shared" si="78"/>
        <v>0</v>
      </c>
    </row>
    <row r="1921" spans="3:14">
      <c r="C1921" s="156"/>
      <c r="D1921" s="157"/>
      <c r="E1921" s="158"/>
      <c r="F1921" s="159"/>
      <c r="G1921" s="158"/>
      <c r="H1921" s="160"/>
      <c r="N1921" s="62">
        <f t="shared" si="78"/>
        <v>0</v>
      </c>
    </row>
    <row r="1922" spans="3:14">
      <c r="C1922" s="156"/>
      <c r="D1922" s="157"/>
      <c r="E1922" s="158"/>
      <c r="F1922" s="159"/>
      <c r="G1922" s="158"/>
      <c r="H1922" s="160"/>
      <c r="N1922" s="62">
        <f t="shared" si="78"/>
        <v>0</v>
      </c>
    </row>
    <row r="1923" spans="3:14">
      <c r="C1923" s="156"/>
      <c r="D1923" s="157"/>
      <c r="E1923" s="158"/>
      <c r="F1923" s="159"/>
      <c r="G1923" s="158"/>
      <c r="H1923" s="160"/>
      <c r="N1923" s="62">
        <f t="shared" si="78"/>
        <v>0</v>
      </c>
    </row>
    <row r="1924" spans="3:14">
      <c r="C1924" s="156"/>
      <c r="D1924" s="157"/>
      <c r="E1924" s="158"/>
      <c r="F1924" s="159"/>
      <c r="G1924" s="158"/>
      <c r="H1924" s="160"/>
      <c r="N1924" s="62">
        <f t="shared" ref="N1924:N1987" si="79">IF(D1924=0,D1923,D1924)</f>
        <v>0</v>
      </c>
    </row>
    <row r="1925" spans="3:14">
      <c r="C1925" s="156"/>
      <c r="D1925" s="157"/>
      <c r="E1925" s="158"/>
      <c r="F1925" s="159"/>
      <c r="G1925" s="158"/>
      <c r="H1925" s="160"/>
      <c r="N1925" s="62">
        <f t="shared" si="79"/>
        <v>0</v>
      </c>
    </row>
    <row r="1926" spans="3:14">
      <c r="C1926" s="156"/>
      <c r="D1926" s="157"/>
      <c r="E1926" s="158"/>
      <c r="F1926" s="159"/>
      <c r="G1926" s="158"/>
      <c r="H1926" s="160"/>
      <c r="N1926" s="62">
        <f t="shared" si="79"/>
        <v>0</v>
      </c>
    </row>
    <row r="1927" spans="3:14">
      <c r="C1927" s="156"/>
      <c r="D1927" s="157"/>
      <c r="E1927" s="158"/>
      <c r="F1927" s="159"/>
      <c r="G1927" s="158"/>
      <c r="H1927" s="160"/>
      <c r="N1927" s="62">
        <f t="shared" si="79"/>
        <v>0</v>
      </c>
    </row>
    <row r="1928" spans="3:14">
      <c r="C1928" s="156"/>
      <c r="D1928" s="157"/>
      <c r="E1928" s="158"/>
      <c r="F1928" s="159"/>
      <c r="G1928" s="158"/>
      <c r="H1928" s="160"/>
      <c r="N1928" s="62">
        <f t="shared" si="79"/>
        <v>0</v>
      </c>
    </row>
    <row r="1929" spans="3:14">
      <c r="C1929" s="156"/>
      <c r="D1929" s="157"/>
      <c r="E1929" s="158"/>
      <c r="F1929" s="159"/>
      <c r="G1929" s="158"/>
      <c r="H1929" s="160"/>
      <c r="N1929" s="62">
        <f t="shared" si="79"/>
        <v>0</v>
      </c>
    </row>
    <row r="1930" spans="3:14">
      <c r="C1930" s="156"/>
      <c r="D1930" s="157"/>
      <c r="E1930" s="158"/>
      <c r="F1930" s="159"/>
      <c r="G1930" s="158"/>
      <c r="H1930" s="160"/>
      <c r="N1930" s="62">
        <f t="shared" si="79"/>
        <v>0</v>
      </c>
    </row>
    <row r="1931" spans="3:14">
      <c r="C1931" s="156"/>
      <c r="D1931" s="157"/>
      <c r="E1931" s="158"/>
      <c r="F1931" s="159"/>
      <c r="G1931" s="158"/>
      <c r="H1931" s="160"/>
      <c r="N1931" s="62">
        <f t="shared" si="79"/>
        <v>0</v>
      </c>
    </row>
    <row r="1932" spans="3:14">
      <c r="C1932" s="156"/>
      <c r="D1932" s="157"/>
      <c r="E1932" s="158"/>
      <c r="F1932" s="159"/>
      <c r="G1932" s="158"/>
      <c r="H1932" s="160"/>
      <c r="N1932" s="62">
        <f t="shared" si="79"/>
        <v>0</v>
      </c>
    </row>
    <row r="1933" spans="3:14">
      <c r="C1933" s="156"/>
      <c r="D1933" s="157"/>
      <c r="E1933" s="158"/>
      <c r="F1933" s="159"/>
      <c r="G1933" s="158"/>
      <c r="H1933" s="160"/>
      <c r="N1933" s="62">
        <f t="shared" si="79"/>
        <v>0</v>
      </c>
    </row>
    <row r="1934" spans="3:14">
      <c r="C1934" s="156"/>
      <c r="D1934" s="157"/>
      <c r="E1934" s="158"/>
      <c r="F1934" s="159"/>
      <c r="G1934" s="158"/>
      <c r="H1934" s="160"/>
      <c r="N1934" s="62">
        <f t="shared" si="79"/>
        <v>0</v>
      </c>
    </row>
    <row r="1935" spans="3:14">
      <c r="C1935" s="156"/>
      <c r="D1935" s="157"/>
      <c r="E1935" s="158"/>
      <c r="F1935" s="159"/>
      <c r="G1935" s="158"/>
      <c r="H1935" s="160"/>
      <c r="N1935" s="62">
        <f t="shared" si="79"/>
        <v>0</v>
      </c>
    </row>
    <row r="1936" spans="3:14">
      <c r="C1936" s="156"/>
      <c r="D1936" s="157"/>
      <c r="E1936" s="158"/>
      <c r="F1936" s="159"/>
      <c r="G1936" s="158"/>
      <c r="H1936" s="160"/>
      <c r="N1936" s="62">
        <f t="shared" si="79"/>
        <v>0</v>
      </c>
    </row>
    <row r="1937" spans="3:14">
      <c r="C1937" s="156"/>
      <c r="D1937" s="157"/>
      <c r="E1937" s="158"/>
      <c r="F1937" s="159"/>
      <c r="G1937" s="158"/>
      <c r="H1937" s="160"/>
      <c r="N1937" s="62">
        <f t="shared" si="79"/>
        <v>0</v>
      </c>
    </row>
    <row r="1938" spans="3:14">
      <c r="C1938" s="156"/>
      <c r="D1938" s="157"/>
      <c r="E1938" s="158"/>
      <c r="F1938" s="159"/>
      <c r="G1938" s="158"/>
      <c r="H1938" s="160"/>
      <c r="N1938" s="62">
        <f t="shared" si="79"/>
        <v>0</v>
      </c>
    </row>
    <row r="1939" spans="3:14">
      <c r="C1939" s="156"/>
      <c r="D1939" s="157"/>
      <c r="E1939" s="158"/>
      <c r="F1939" s="159"/>
      <c r="G1939" s="158"/>
      <c r="H1939" s="160"/>
      <c r="N1939" s="62">
        <f t="shared" si="79"/>
        <v>0</v>
      </c>
    </row>
    <row r="1940" spans="3:14">
      <c r="C1940" s="156"/>
      <c r="D1940" s="157"/>
      <c r="E1940" s="158"/>
      <c r="F1940" s="159"/>
      <c r="G1940" s="158"/>
      <c r="H1940" s="160"/>
      <c r="N1940" s="62">
        <f t="shared" si="79"/>
        <v>0</v>
      </c>
    </row>
    <row r="1941" spans="3:14">
      <c r="C1941" s="156"/>
      <c r="D1941" s="157"/>
      <c r="E1941" s="158"/>
      <c r="F1941" s="159"/>
      <c r="G1941" s="158"/>
      <c r="H1941" s="160"/>
      <c r="N1941" s="62">
        <f t="shared" si="79"/>
        <v>0</v>
      </c>
    </row>
    <row r="1942" spans="3:14">
      <c r="C1942" s="156"/>
      <c r="D1942" s="157"/>
      <c r="E1942" s="158"/>
      <c r="F1942" s="159"/>
      <c r="G1942" s="158"/>
      <c r="H1942" s="160"/>
      <c r="N1942" s="62">
        <f t="shared" si="79"/>
        <v>0</v>
      </c>
    </row>
    <row r="1943" spans="3:14">
      <c r="C1943" s="156"/>
      <c r="D1943" s="157"/>
      <c r="E1943" s="158"/>
      <c r="F1943" s="159"/>
      <c r="G1943" s="158"/>
      <c r="H1943" s="160"/>
      <c r="N1943" s="62">
        <f t="shared" si="79"/>
        <v>0</v>
      </c>
    </row>
    <row r="1944" spans="3:14">
      <c r="C1944" s="156"/>
      <c r="D1944" s="157"/>
      <c r="E1944" s="158"/>
      <c r="F1944" s="159"/>
      <c r="G1944" s="158"/>
      <c r="H1944" s="160"/>
      <c r="N1944" s="62">
        <f t="shared" si="79"/>
        <v>0</v>
      </c>
    </row>
    <row r="1945" spans="3:14">
      <c r="C1945" s="156"/>
      <c r="D1945" s="157"/>
      <c r="E1945" s="158"/>
      <c r="F1945" s="159"/>
      <c r="G1945" s="158"/>
      <c r="H1945" s="160"/>
      <c r="N1945" s="62">
        <f t="shared" si="79"/>
        <v>0</v>
      </c>
    </row>
    <row r="1946" spans="3:14">
      <c r="C1946" s="156"/>
      <c r="D1946" s="157"/>
      <c r="E1946" s="158"/>
      <c r="F1946" s="159"/>
      <c r="G1946" s="158"/>
      <c r="H1946" s="160"/>
      <c r="N1946" s="62">
        <f t="shared" si="79"/>
        <v>0</v>
      </c>
    </row>
    <row r="1947" spans="3:14">
      <c r="C1947" s="156"/>
      <c r="D1947" s="157"/>
      <c r="E1947" s="158"/>
      <c r="F1947" s="159"/>
      <c r="G1947" s="158"/>
      <c r="H1947" s="160"/>
      <c r="N1947" s="62">
        <f t="shared" si="79"/>
        <v>0</v>
      </c>
    </row>
    <row r="1948" spans="3:14">
      <c r="C1948" s="156"/>
      <c r="D1948" s="157"/>
      <c r="E1948" s="158"/>
      <c r="F1948" s="159"/>
      <c r="G1948" s="158"/>
      <c r="H1948" s="160"/>
      <c r="N1948" s="62">
        <f t="shared" si="79"/>
        <v>0</v>
      </c>
    </row>
    <row r="1949" spans="3:14">
      <c r="C1949" s="156"/>
      <c r="D1949" s="157"/>
      <c r="E1949" s="158"/>
      <c r="F1949" s="159"/>
      <c r="G1949" s="158"/>
      <c r="H1949" s="160"/>
      <c r="N1949" s="62">
        <f t="shared" si="79"/>
        <v>0</v>
      </c>
    </row>
    <row r="1950" spans="3:14">
      <c r="C1950" s="156"/>
      <c r="D1950" s="157"/>
      <c r="E1950" s="158"/>
      <c r="F1950" s="159"/>
      <c r="G1950" s="158"/>
      <c r="H1950" s="160"/>
      <c r="N1950" s="62">
        <f t="shared" si="79"/>
        <v>0</v>
      </c>
    </row>
    <row r="1951" spans="3:14">
      <c r="C1951" s="156"/>
      <c r="D1951" s="157"/>
      <c r="E1951" s="158"/>
      <c r="F1951" s="159"/>
      <c r="G1951" s="158"/>
      <c r="H1951" s="160"/>
      <c r="N1951" s="62">
        <f t="shared" si="79"/>
        <v>0</v>
      </c>
    </row>
    <row r="1952" spans="3:14">
      <c r="C1952" s="156"/>
      <c r="D1952" s="157"/>
      <c r="E1952" s="158"/>
      <c r="F1952" s="159"/>
      <c r="G1952" s="158"/>
      <c r="H1952" s="160"/>
      <c r="N1952" s="62">
        <f t="shared" si="79"/>
        <v>0</v>
      </c>
    </row>
    <row r="1953" spans="3:14">
      <c r="C1953" s="156"/>
      <c r="D1953" s="157"/>
      <c r="E1953" s="158"/>
      <c r="F1953" s="159"/>
      <c r="G1953" s="158"/>
      <c r="H1953" s="160"/>
      <c r="N1953" s="62">
        <f t="shared" si="79"/>
        <v>0</v>
      </c>
    </row>
    <row r="1954" spans="3:14">
      <c r="C1954" s="156"/>
      <c r="D1954" s="157"/>
      <c r="E1954" s="158"/>
      <c r="F1954" s="159"/>
      <c r="G1954" s="158"/>
      <c r="H1954" s="160"/>
      <c r="N1954" s="62">
        <f t="shared" si="79"/>
        <v>0</v>
      </c>
    </row>
    <row r="1955" spans="3:14">
      <c r="C1955" s="156"/>
      <c r="D1955" s="157"/>
      <c r="E1955" s="158"/>
      <c r="F1955" s="159"/>
      <c r="G1955" s="158"/>
      <c r="H1955" s="160"/>
      <c r="N1955" s="62">
        <f t="shared" si="79"/>
        <v>0</v>
      </c>
    </row>
    <row r="1956" spans="3:14">
      <c r="C1956" s="156"/>
      <c r="D1956" s="157"/>
      <c r="E1956" s="158"/>
      <c r="F1956" s="159"/>
      <c r="G1956" s="158"/>
      <c r="H1956" s="160"/>
      <c r="N1956" s="62">
        <f t="shared" si="79"/>
        <v>0</v>
      </c>
    </row>
    <row r="1957" spans="3:14">
      <c r="C1957" s="156"/>
      <c r="D1957" s="157"/>
      <c r="E1957" s="158"/>
      <c r="F1957" s="159"/>
      <c r="G1957" s="158"/>
      <c r="H1957" s="160"/>
      <c r="N1957" s="62">
        <f t="shared" si="79"/>
        <v>0</v>
      </c>
    </row>
    <row r="1958" spans="3:14">
      <c r="C1958" s="156"/>
      <c r="D1958" s="157"/>
      <c r="E1958" s="158"/>
      <c r="F1958" s="159"/>
      <c r="G1958" s="158"/>
      <c r="H1958" s="160"/>
      <c r="N1958" s="62">
        <f t="shared" si="79"/>
        <v>0</v>
      </c>
    </row>
    <row r="1959" spans="3:14">
      <c r="C1959" s="156"/>
      <c r="D1959" s="157"/>
      <c r="E1959" s="158"/>
      <c r="F1959" s="159"/>
      <c r="G1959" s="158"/>
      <c r="H1959" s="160"/>
      <c r="N1959" s="62">
        <f t="shared" si="79"/>
        <v>0</v>
      </c>
    </row>
    <row r="1960" spans="3:14">
      <c r="C1960" s="156"/>
      <c r="D1960" s="157"/>
      <c r="E1960" s="158"/>
      <c r="F1960" s="159"/>
      <c r="G1960" s="158"/>
      <c r="H1960" s="160"/>
      <c r="N1960" s="62">
        <f t="shared" si="79"/>
        <v>0</v>
      </c>
    </row>
    <row r="1961" spans="3:14">
      <c r="C1961" s="156"/>
      <c r="D1961" s="157"/>
      <c r="E1961" s="158"/>
      <c r="F1961" s="159"/>
      <c r="G1961" s="158"/>
      <c r="H1961" s="160"/>
      <c r="N1961" s="62">
        <f t="shared" si="79"/>
        <v>0</v>
      </c>
    </row>
    <row r="1962" spans="3:14">
      <c r="C1962" s="156"/>
      <c r="D1962" s="157"/>
      <c r="E1962" s="158"/>
      <c r="F1962" s="159"/>
      <c r="G1962" s="158"/>
      <c r="H1962" s="160"/>
      <c r="N1962" s="62">
        <f t="shared" si="79"/>
        <v>0</v>
      </c>
    </row>
    <row r="1963" spans="3:14">
      <c r="C1963" s="156"/>
      <c r="D1963" s="157"/>
      <c r="E1963" s="158"/>
      <c r="F1963" s="159"/>
      <c r="G1963" s="158"/>
      <c r="H1963" s="160"/>
      <c r="N1963" s="62">
        <f t="shared" si="79"/>
        <v>0</v>
      </c>
    </row>
    <row r="1964" spans="3:14">
      <c r="C1964" s="156"/>
      <c r="D1964" s="157"/>
      <c r="E1964" s="158"/>
      <c r="F1964" s="159"/>
      <c r="G1964" s="158"/>
      <c r="H1964" s="160"/>
      <c r="N1964" s="62">
        <f t="shared" si="79"/>
        <v>0</v>
      </c>
    </row>
    <row r="1965" spans="3:14">
      <c r="C1965" s="156"/>
      <c r="D1965" s="157"/>
      <c r="E1965" s="158"/>
      <c r="F1965" s="159"/>
      <c r="G1965" s="158"/>
      <c r="H1965" s="160"/>
      <c r="N1965" s="62">
        <f t="shared" si="79"/>
        <v>0</v>
      </c>
    </row>
    <row r="1966" spans="3:14">
      <c r="C1966" s="156"/>
      <c r="D1966" s="157"/>
      <c r="E1966" s="158"/>
      <c r="F1966" s="159"/>
      <c r="G1966" s="158"/>
      <c r="H1966" s="160"/>
      <c r="N1966" s="62">
        <f t="shared" si="79"/>
        <v>0</v>
      </c>
    </row>
    <row r="1967" spans="3:14">
      <c r="C1967" s="156"/>
      <c r="D1967" s="157"/>
      <c r="E1967" s="158"/>
      <c r="F1967" s="159"/>
      <c r="G1967" s="158"/>
      <c r="H1967" s="160"/>
      <c r="N1967" s="62">
        <f t="shared" si="79"/>
        <v>0</v>
      </c>
    </row>
    <row r="1968" spans="3:14">
      <c r="C1968" s="156"/>
      <c r="D1968" s="157"/>
      <c r="E1968" s="158"/>
      <c r="F1968" s="159"/>
      <c r="G1968" s="158"/>
      <c r="H1968" s="160"/>
      <c r="N1968" s="62">
        <f t="shared" si="79"/>
        <v>0</v>
      </c>
    </row>
    <row r="1969" spans="3:14">
      <c r="C1969" s="156"/>
      <c r="D1969" s="157"/>
      <c r="E1969" s="158"/>
      <c r="F1969" s="159"/>
      <c r="G1969" s="158"/>
      <c r="H1969" s="160"/>
      <c r="N1969" s="62">
        <f t="shared" si="79"/>
        <v>0</v>
      </c>
    </row>
    <row r="1970" spans="3:14">
      <c r="C1970" s="156"/>
      <c r="D1970" s="157"/>
      <c r="E1970" s="158"/>
      <c r="F1970" s="159"/>
      <c r="G1970" s="158"/>
      <c r="H1970" s="160"/>
      <c r="N1970" s="62">
        <f t="shared" si="79"/>
        <v>0</v>
      </c>
    </row>
    <row r="1971" spans="3:14">
      <c r="C1971" s="156"/>
      <c r="D1971" s="157"/>
      <c r="E1971" s="158"/>
      <c r="F1971" s="159"/>
      <c r="G1971" s="158"/>
      <c r="H1971" s="160"/>
      <c r="N1971" s="62">
        <f t="shared" si="79"/>
        <v>0</v>
      </c>
    </row>
    <row r="1972" spans="3:14">
      <c r="C1972" s="156"/>
      <c r="D1972" s="157"/>
      <c r="E1972" s="158"/>
      <c r="F1972" s="159"/>
      <c r="G1972" s="158"/>
      <c r="H1972" s="160"/>
      <c r="N1972" s="62">
        <f t="shared" si="79"/>
        <v>0</v>
      </c>
    </row>
    <row r="1973" spans="3:14">
      <c r="C1973" s="156"/>
      <c r="D1973" s="157"/>
      <c r="E1973" s="158"/>
      <c r="F1973" s="159"/>
      <c r="G1973" s="158"/>
      <c r="H1973" s="160"/>
      <c r="N1973" s="62">
        <f t="shared" si="79"/>
        <v>0</v>
      </c>
    </row>
    <row r="1974" spans="3:14">
      <c r="C1974" s="156"/>
      <c r="D1974" s="157"/>
      <c r="E1974" s="158"/>
      <c r="F1974" s="159"/>
      <c r="G1974" s="158"/>
      <c r="H1974" s="160"/>
      <c r="N1974" s="62">
        <f t="shared" si="79"/>
        <v>0</v>
      </c>
    </row>
    <row r="1975" spans="3:14">
      <c r="C1975" s="156"/>
      <c r="D1975" s="157"/>
      <c r="E1975" s="158"/>
      <c r="F1975" s="159"/>
      <c r="G1975" s="158"/>
      <c r="H1975" s="160"/>
      <c r="N1975" s="62">
        <f t="shared" si="79"/>
        <v>0</v>
      </c>
    </row>
    <row r="1976" spans="3:14">
      <c r="C1976" s="156"/>
      <c r="D1976" s="157"/>
      <c r="E1976" s="158"/>
      <c r="F1976" s="159"/>
      <c r="G1976" s="158"/>
      <c r="H1976" s="160"/>
      <c r="N1976" s="62">
        <f t="shared" si="79"/>
        <v>0</v>
      </c>
    </row>
    <row r="1977" spans="3:14">
      <c r="C1977" s="156"/>
      <c r="D1977" s="157"/>
      <c r="E1977" s="158"/>
      <c r="F1977" s="159"/>
      <c r="G1977" s="158"/>
      <c r="H1977" s="160"/>
      <c r="N1977" s="62">
        <f t="shared" si="79"/>
        <v>0</v>
      </c>
    </row>
    <row r="1978" spans="3:14">
      <c r="C1978" s="156"/>
      <c r="D1978" s="157"/>
      <c r="E1978" s="158"/>
      <c r="F1978" s="159"/>
      <c r="G1978" s="158"/>
      <c r="H1978" s="160"/>
      <c r="N1978" s="62">
        <f t="shared" si="79"/>
        <v>0</v>
      </c>
    </row>
    <row r="1979" spans="3:14">
      <c r="C1979" s="156"/>
      <c r="D1979" s="157"/>
      <c r="E1979" s="158"/>
      <c r="F1979" s="159"/>
      <c r="G1979" s="158"/>
      <c r="H1979" s="160"/>
      <c r="N1979" s="62">
        <f t="shared" si="79"/>
        <v>0</v>
      </c>
    </row>
    <row r="1980" spans="3:14">
      <c r="C1980" s="156"/>
      <c r="D1980" s="157"/>
      <c r="E1980" s="158"/>
      <c r="F1980" s="159"/>
      <c r="G1980" s="158"/>
      <c r="H1980" s="160"/>
      <c r="N1980" s="62">
        <f t="shared" si="79"/>
        <v>0</v>
      </c>
    </row>
    <row r="1981" spans="3:14">
      <c r="C1981" s="156"/>
      <c r="D1981" s="157"/>
      <c r="E1981" s="158"/>
      <c r="F1981" s="159"/>
      <c r="G1981" s="158"/>
      <c r="H1981" s="160"/>
      <c r="N1981" s="62">
        <f t="shared" si="79"/>
        <v>0</v>
      </c>
    </row>
    <row r="1982" spans="3:14">
      <c r="C1982" s="156"/>
      <c r="D1982" s="157"/>
      <c r="E1982" s="158"/>
      <c r="F1982" s="159"/>
      <c r="G1982" s="158"/>
      <c r="H1982" s="160"/>
      <c r="N1982" s="62">
        <f t="shared" si="79"/>
        <v>0</v>
      </c>
    </row>
    <row r="1983" spans="3:14">
      <c r="C1983" s="156"/>
      <c r="D1983" s="157"/>
      <c r="E1983" s="158"/>
      <c r="F1983" s="159"/>
      <c r="G1983" s="158"/>
      <c r="H1983" s="160"/>
      <c r="N1983" s="62">
        <f t="shared" si="79"/>
        <v>0</v>
      </c>
    </row>
    <row r="1984" spans="3:14">
      <c r="C1984" s="156"/>
      <c r="D1984" s="157"/>
      <c r="E1984" s="158"/>
      <c r="F1984" s="159"/>
      <c r="G1984" s="158"/>
      <c r="H1984" s="160"/>
      <c r="N1984" s="62">
        <f t="shared" si="79"/>
        <v>0</v>
      </c>
    </row>
    <row r="1985" spans="3:14">
      <c r="C1985" s="156"/>
      <c r="D1985" s="157"/>
      <c r="E1985" s="158"/>
      <c r="F1985" s="159"/>
      <c r="G1985" s="158"/>
      <c r="H1985" s="160"/>
      <c r="N1985" s="62">
        <f t="shared" si="79"/>
        <v>0</v>
      </c>
    </row>
    <row r="1986" spans="3:14">
      <c r="C1986" s="156"/>
      <c r="D1986" s="157"/>
      <c r="E1986" s="158"/>
      <c r="F1986" s="159"/>
      <c r="G1986" s="158"/>
      <c r="H1986" s="160"/>
      <c r="N1986" s="62">
        <f t="shared" si="79"/>
        <v>0</v>
      </c>
    </row>
    <row r="1987" spans="3:14">
      <c r="C1987" s="156"/>
      <c r="D1987" s="157"/>
      <c r="E1987" s="158"/>
      <c r="F1987" s="159"/>
      <c r="G1987" s="158"/>
      <c r="H1987" s="160"/>
      <c r="N1987" s="62">
        <f t="shared" si="79"/>
        <v>0</v>
      </c>
    </row>
    <row r="1988" spans="3:14">
      <c r="C1988" s="156"/>
      <c r="D1988" s="157"/>
      <c r="E1988" s="158"/>
      <c r="F1988" s="159"/>
      <c r="G1988" s="158"/>
      <c r="H1988" s="160"/>
      <c r="N1988" s="62">
        <f t="shared" ref="N1988:N2051" si="80">IF(D1988=0,D1987,D1988)</f>
        <v>0</v>
      </c>
    </row>
    <row r="1989" spans="3:14">
      <c r="C1989" s="156"/>
      <c r="D1989" s="157"/>
      <c r="E1989" s="158"/>
      <c r="F1989" s="159"/>
      <c r="G1989" s="158"/>
      <c r="H1989" s="160"/>
      <c r="N1989" s="62">
        <f t="shared" si="80"/>
        <v>0</v>
      </c>
    </row>
    <row r="1990" spans="3:14">
      <c r="C1990" s="156"/>
      <c r="D1990" s="157"/>
      <c r="E1990" s="158"/>
      <c r="F1990" s="159"/>
      <c r="G1990" s="158"/>
      <c r="H1990" s="160"/>
      <c r="N1990" s="62">
        <f t="shared" si="80"/>
        <v>0</v>
      </c>
    </row>
    <row r="1991" spans="3:14">
      <c r="C1991" s="156"/>
      <c r="D1991" s="157"/>
      <c r="E1991" s="158"/>
      <c r="F1991" s="159"/>
      <c r="G1991" s="158"/>
      <c r="H1991" s="160"/>
      <c r="N1991" s="62">
        <f t="shared" si="80"/>
        <v>0</v>
      </c>
    </row>
    <row r="1992" spans="3:14">
      <c r="C1992" s="156"/>
      <c r="D1992" s="157"/>
      <c r="E1992" s="158"/>
      <c r="F1992" s="159"/>
      <c r="G1992" s="158"/>
      <c r="H1992" s="160"/>
      <c r="N1992" s="62">
        <f t="shared" si="80"/>
        <v>0</v>
      </c>
    </row>
    <row r="1993" spans="3:14">
      <c r="C1993" s="156"/>
      <c r="D1993" s="157"/>
      <c r="E1993" s="158"/>
      <c r="F1993" s="159"/>
      <c r="G1993" s="158"/>
      <c r="H1993" s="160"/>
      <c r="N1993" s="62">
        <f t="shared" si="80"/>
        <v>0</v>
      </c>
    </row>
    <row r="1994" spans="3:14">
      <c r="C1994" s="156"/>
      <c r="D1994" s="157"/>
      <c r="E1994" s="158"/>
      <c r="F1994" s="159"/>
      <c r="G1994" s="158"/>
      <c r="H1994" s="160"/>
      <c r="N1994" s="62">
        <f t="shared" si="80"/>
        <v>0</v>
      </c>
    </row>
    <row r="1995" spans="3:14">
      <c r="C1995" s="156"/>
      <c r="D1995" s="157"/>
      <c r="E1995" s="158"/>
      <c r="F1995" s="159"/>
      <c r="G1995" s="158"/>
      <c r="H1995" s="160"/>
      <c r="N1995" s="62">
        <f t="shared" si="80"/>
        <v>0</v>
      </c>
    </row>
    <row r="1996" spans="3:14">
      <c r="C1996" s="156"/>
      <c r="D1996" s="157"/>
      <c r="E1996" s="158"/>
      <c r="F1996" s="159"/>
      <c r="G1996" s="158"/>
      <c r="H1996" s="160"/>
      <c r="N1996" s="62">
        <f t="shared" si="80"/>
        <v>0</v>
      </c>
    </row>
    <row r="1997" spans="3:14">
      <c r="C1997" s="156"/>
      <c r="D1997" s="157"/>
      <c r="E1997" s="158"/>
      <c r="F1997" s="159"/>
      <c r="G1997" s="158"/>
      <c r="H1997" s="160"/>
      <c r="N1997" s="62">
        <f t="shared" si="80"/>
        <v>0</v>
      </c>
    </row>
    <row r="1998" spans="3:14">
      <c r="C1998" s="156"/>
      <c r="D1998" s="157"/>
      <c r="E1998" s="158"/>
      <c r="F1998" s="159"/>
      <c r="G1998" s="158"/>
      <c r="H1998" s="160"/>
      <c r="N1998" s="62">
        <f t="shared" si="80"/>
        <v>0</v>
      </c>
    </row>
    <row r="1999" spans="3:14">
      <c r="C1999" s="156"/>
      <c r="D1999" s="157"/>
      <c r="E1999" s="158"/>
      <c r="F1999" s="159"/>
      <c r="G1999" s="158"/>
      <c r="H1999" s="160"/>
      <c r="N1999" s="62">
        <f t="shared" si="80"/>
        <v>0</v>
      </c>
    </row>
    <row r="2000" spans="3:14">
      <c r="C2000" s="156"/>
      <c r="D2000" s="157"/>
      <c r="E2000" s="158"/>
      <c r="F2000" s="159"/>
      <c r="G2000" s="158"/>
      <c r="H2000" s="160"/>
      <c r="N2000" s="62">
        <f t="shared" si="80"/>
        <v>0</v>
      </c>
    </row>
    <row r="2001" spans="3:14">
      <c r="C2001" s="156"/>
      <c r="D2001" s="157"/>
      <c r="E2001" s="158"/>
      <c r="F2001" s="159"/>
      <c r="G2001" s="158"/>
      <c r="H2001" s="160"/>
      <c r="N2001" s="62">
        <f t="shared" si="80"/>
        <v>0</v>
      </c>
    </row>
    <row r="2002" spans="3:14">
      <c r="C2002" s="156"/>
      <c r="D2002" s="157"/>
      <c r="E2002" s="158"/>
      <c r="F2002" s="159"/>
      <c r="G2002" s="158"/>
      <c r="H2002" s="160"/>
      <c r="N2002" s="62">
        <f t="shared" si="80"/>
        <v>0</v>
      </c>
    </row>
    <row r="2003" spans="3:14">
      <c r="C2003" s="156"/>
      <c r="D2003" s="157"/>
      <c r="E2003" s="158"/>
      <c r="F2003" s="159"/>
      <c r="G2003" s="158"/>
      <c r="H2003" s="160"/>
      <c r="N2003" s="62">
        <f t="shared" si="80"/>
        <v>0</v>
      </c>
    </row>
    <row r="2004" spans="3:14">
      <c r="C2004" s="156"/>
      <c r="D2004" s="157"/>
      <c r="E2004" s="158"/>
      <c r="F2004" s="159"/>
      <c r="G2004" s="158"/>
      <c r="H2004" s="160"/>
      <c r="N2004" s="62">
        <f t="shared" si="80"/>
        <v>0</v>
      </c>
    </row>
    <row r="2005" spans="3:14">
      <c r="C2005" s="156"/>
      <c r="D2005" s="157"/>
      <c r="E2005" s="158"/>
      <c r="F2005" s="159"/>
      <c r="G2005" s="158"/>
      <c r="H2005" s="160"/>
      <c r="N2005" s="62">
        <f t="shared" si="80"/>
        <v>0</v>
      </c>
    </row>
    <row r="2006" spans="3:14">
      <c r="C2006" s="156"/>
      <c r="D2006" s="157"/>
      <c r="E2006" s="158"/>
      <c r="F2006" s="159"/>
      <c r="G2006" s="158"/>
      <c r="H2006" s="160"/>
      <c r="N2006" s="62">
        <f t="shared" si="80"/>
        <v>0</v>
      </c>
    </row>
    <row r="2007" spans="3:14">
      <c r="C2007" s="156"/>
      <c r="D2007" s="157"/>
      <c r="E2007" s="158"/>
      <c r="F2007" s="159"/>
      <c r="G2007" s="158"/>
      <c r="H2007" s="160"/>
      <c r="N2007" s="62">
        <f t="shared" si="80"/>
        <v>0</v>
      </c>
    </row>
    <row r="2008" spans="3:14">
      <c r="C2008" s="156"/>
      <c r="D2008" s="157"/>
      <c r="E2008" s="158"/>
      <c r="F2008" s="159"/>
      <c r="G2008" s="158"/>
      <c r="H2008" s="160"/>
      <c r="N2008" s="62">
        <f t="shared" si="80"/>
        <v>0</v>
      </c>
    </row>
    <row r="2009" spans="3:14">
      <c r="C2009" s="156"/>
      <c r="D2009" s="157"/>
      <c r="E2009" s="158"/>
      <c r="F2009" s="159"/>
      <c r="G2009" s="158"/>
      <c r="H2009" s="160"/>
      <c r="N2009" s="62">
        <f t="shared" si="80"/>
        <v>0</v>
      </c>
    </row>
    <row r="2010" spans="3:14">
      <c r="C2010" s="156"/>
      <c r="D2010" s="157"/>
      <c r="E2010" s="158"/>
      <c r="F2010" s="159"/>
      <c r="G2010" s="158"/>
      <c r="H2010" s="160"/>
      <c r="N2010" s="62">
        <f t="shared" si="80"/>
        <v>0</v>
      </c>
    </row>
    <row r="2011" spans="3:14">
      <c r="C2011" s="156"/>
      <c r="D2011" s="157"/>
      <c r="E2011" s="158"/>
      <c r="F2011" s="159"/>
      <c r="G2011" s="158"/>
      <c r="H2011" s="160"/>
      <c r="N2011" s="62">
        <f t="shared" si="80"/>
        <v>0</v>
      </c>
    </row>
    <row r="2012" spans="3:14">
      <c r="C2012" s="156"/>
      <c r="D2012" s="157"/>
      <c r="E2012" s="158"/>
      <c r="F2012" s="159"/>
      <c r="G2012" s="158"/>
      <c r="H2012" s="160"/>
      <c r="N2012" s="62">
        <f t="shared" si="80"/>
        <v>0</v>
      </c>
    </row>
    <row r="2013" spans="3:14">
      <c r="C2013" s="156"/>
      <c r="D2013" s="157"/>
      <c r="E2013" s="158"/>
      <c r="F2013" s="159"/>
      <c r="G2013" s="158"/>
      <c r="H2013" s="160"/>
      <c r="N2013" s="62">
        <f t="shared" si="80"/>
        <v>0</v>
      </c>
    </row>
    <row r="2014" spans="3:14">
      <c r="C2014" s="156"/>
      <c r="D2014" s="157"/>
      <c r="E2014" s="158"/>
      <c r="F2014" s="159"/>
      <c r="G2014" s="158"/>
      <c r="H2014" s="160"/>
      <c r="N2014" s="62">
        <f t="shared" si="80"/>
        <v>0</v>
      </c>
    </row>
    <row r="2015" spans="3:14">
      <c r="C2015" s="156"/>
      <c r="D2015" s="157"/>
      <c r="E2015" s="158"/>
      <c r="F2015" s="159"/>
      <c r="G2015" s="158"/>
      <c r="H2015" s="160"/>
      <c r="N2015" s="62">
        <f t="shared" si="80"/>
        <v>0</v>
      </c>
    </row>
    <row r="2016" spans="3:14">
      <c r="C2016" s="156"/>
      <c r="D2016" s="157"/>
      <c r="E2016" s="158"/>
      <c r="F2016" s="159"/>
      <c r="G2016" s="158"/>
      <c r="H2016" s="160"/>
      <c r="N2016" s="62">
        <f t="shared" si="80"/>
        <v>0</v>
      </c>
    </row>
    <row r="2017" spans="3:14">
      <c r="C2017" s="156"/>
      <c r="D2017" s="157"/>
      <c r="E2017" s="158"/>
      <c r="F2017" s="159"/>
      <c r="G2017" s="158"/>
      <c r="H2017" s="160"/>
      <c r="N2017" s="62">
        <f t="shared" si="80"/>
        <v>0</v>
      </c>
    </row>
    <row r="2018" spans="3:14">
      <c r="C2018" s="156"/>
      <c r="D2018" s="157"/>
      <c r="E2018" s="158"/>
      <c r="F2018" s="159"/>
      <c r="G2018" s="158"/>
      <c r="H2018" s="160"/>
      <c r="N2018" s="62">
        <f t="shared" si="80"/>
        <v>0</v>
      </c>
    </row>
    <row r="2019" spans="3:14">
      <c r="C2019" s="156"/>
      <c r="D2019" s="157"/>
      <c r="E2019" s="158"/>
      <c r="F2019" s="159"/>
      <c r="G2019" s="158"/>
      <c r="H2019" s="160"/>
      <c r="N2019" s="62">
        <f t="shared" si="80"/>
        <v>0</v>
      </c>
    </row>
    <row r="2020" spans="3:14">
      <c r="C2020" s="156"/>
      <c r="D2020" s="157"/>
      <c r="E2020" s="158"/>
      <c r="F2020" s="159"/>
      <c r="G2020" s="158"/>
      <c r="H2020" s="160"/>
      <c r="N2020" s="62">
        <f t="shared" si="80"/>
        <v>0</v>
      </c>
    </row>
    <row r="2021" spans="3:14">
      <c r="C2021" s="156"/>
      <c r="D2021" s="157"/>
      <c r="E2021" s="158"/>
      <c r="F2021" s="159"/>
      <c r="G2021" s="158"/>
      <c r="H2021" s="160"/>
      <c r="N2021" s="62">
        <f t="shared" si="80"/>
        <v>0</v>
      </c>
    </row>
    <row r="2022" spans="3:14">
      <c r="C2022" s="156"/>
      <c r="D2022" s="157"/>
      <c r="E2022" s="158"/>
      <c r="F2022" s="159"/>
      <c r="G2022" s="158"/>
      <c r="H2022" s="160"/>
      <c r="N2022" s="62">
        <f t="shared" si="80"/>
        <v>0</v>
      </c>
    </row>
    <row r="2023" spans="3:14">
      <c r="C2023" s="156"/>
      <c r="D2023" s="157"/>
      <c r="E2023" s="158"/>
      <c r="F2023" s="159"/>
      <c r="G2023" s="158"/>
      <c r="H2023" s="160"/>
      <c r="N2023" s="62">
        <f t="shared" si="80"/>
        <v>0</v>
      </c>
    </row>
    <row r="2024" spans="3:14">
      <c r="C2024" s="156"/>
      <c r="D2024" s="157"/>
      <c r="E2024" s="158"/>
      <c r="F2024" s="159"/>
      <c r="G2024" s="158"/>
      <c r="H2024" s="160"/>
      <c r="N2024" s="62">
        <f t="shared" si="80"/>
        <v>0</v>
      </c>
    </row>
    <row r="2025" spans="3:14">
      <c r="C2025" s="156"/>
      <c r="D2025" s="157"/>
      <c r="E2025" s="158"/>
      <c r="F2025" s="159"/>
      <c r="G2025" s="158"/>
      <c r="H2025" s="160"/>
      <c r="N2025" s="62">
        <f t="shared" si="80"/>
        <v>0</v>
      </c>
    </row>
    <row r="2026" spans="3:14">
      <c r="C2026" s="156"/>
      <c r="D2026" s="157"/>
      <c r="E2026" s="158"/>
      <c r="F2026" s="159"/>
      <c r="G2026" s="158"/>
      <c r="H2026" s="160"/>
      <c r="N2026" s="62">
        <f t="shared" si="80"/>
        <v>0</v>
      </c>
    </row>
    <row r="2027" spans="3:14">
      <c r="C2027" s="156"/>
      <c r="D2027" s="157"/>
      <c r="E2027" s="158"/>
      <c r="F2027" s="159"/>
      <c r="G2027" s="158"/>
      <c r="H2027" s="160"/>
      <c r="N2027" s="62">
        <f t="shared" si="80"/>
        <v>0</v>
      </c>
    </row>
    <row r="2028" spans="3:14">
      <c r="C2028" s="156"/>
      <c r="D2028" s="157"/>
      <c r="E2028" s="158"/>
      <c r="F2028" s="159"/>
      <c r="G2028" s="158"/>
      <c r="H2028" s="160"/>
      <c r="N2028" s="62">
        <f t="shared" si="80"/>
        <v>0</v>
      </c>
    </row>
    <row r="2029" spans="3:14">
      <c r="C2029" s="156"/>
      <c r="D2029" s="157"/>
      <c r="E2029" s="158"/>
      <c r="F2029" s="159"/>
      <c r="G2029" s="158"/>
      <c r="H2029" s="160"/>
      <c r="N2029" s="62">
        <f t="shared" si="80"/>
        <v>0</v>
      </c>
    </row>
    <row r="2030" spans="3:14">
      <c r="C2030" s="156"/>
      <c r="D2030" s="157"/>
      <c r="E2030" s="158"/>
      <c r="F2030" s="159"/>
      <c r="G2030" s="158"/>
      <c r="H2030" s="160"/>
      <c r="N2030" s="62">
        <f t="shared" si="80"/>
        <v>0</v>
      </c>
    </row>
    <row r="2031" spans="3:14">
      <c r="C2031" s="156"/>
      <c r="D2031" s="157"/>
      <c r="E2031" s="158"/>
      <c r="F2031" s="159"/>
      <c r="G2031" s="158"/>
      <c r="H2031" s="160"/>
      <c r="N2031" s="62">
        <f t="shared" si="80"/>
        <v>0</v>
      </c>
    </row>
    <row r="2032" spans="3:14">
      <c r="C2032" s="156"/>
      <c r="D2032" s="157"/>
      <c r="E2032" s="158"/>
      <c r="F2032" s="159"/>
      <c r="G2032" s="158"/>
      <c r="H2032" s="160"/>
      <c r="N2032" s="62">
        <f t="shared" si="80"/>
        <v>0</v>
      </c>
    </row>
    <row r="2033" spans="3:14">
      <c r="C2033" s="156"/>
      <c r="D2033" s="157"/>
      <c r="E2033" s="158"/>
      <c r="F2033" s="159"/>
      <c r="G2033" s="158"/>
      <c r="H2033" s="160"/>
      <c r="N2033" s="62">
        <f t="shared" si="80"/>
        <v>0</v>
      </c>
    </row>
    <row r="2034" spans="3:14">
      <c r="C2034" s="156"/>
      <c r="D2034" s="157"/>
      <c r="E2034" s="158"/>
      <c r="F2034" s="159"/>
      <c r="G2034" s="158"/>
      <c r="H2034" s="160"/>
      <c r="N2034" s="62">
        <f t="shared" si="80"/>
        <v>0</v>
      </c>
    </row>
    <row r="2035" spans="3:14">
      <c r="C2035" s="156"/>
      <c r="D2035" s="157"/>
      <c r="E2035" s="158"/>
      <c r="F2035" s="159"/>
      <c r="G2035" s="158"/>
      <c r="H2035" s="160"/>
      <c r="N2035" s="62">
        <f t="shared" si="80"/>
        <v>0</v>
      </c>
    </row>
    <row r="2036" spans="3:14">
      <c r="C2036" s="156"/>
      <c r="D2036" s="157"/>
      <c r="E2036" s="158"/>
      <c r="F2036" s="159"/>
      <c r="G2036" s="158"/>
      <c r="H2036" s="160"/>
      <c r="N2036" s="62">
        <f t="shared" si="80"/>
        <v>0</v>
      </c>
    </row>
    <row r="2037" spans="3:14">
      <c r="C2037" s="156"/>
      <c r="D2037" s="157"/>
      <c r="E2037" s="158"/>
      <c r="F2037" s="159"/>
      <c r="G2037" s="158"/>
      <c r="H2037" s="160"/>
      <c r="N2037" s="62">
        <f t="shared" si="80"/>
        <v>0</v>
      </c>
    </row>
    <row r="2038" spans="3:14">
      <c r="C2038" s="156"/>
      <c r="D2038" s="157"/>
      <c r="E2038" s="158"/>
      <c r="F2038" s="159"/>
      <c r="G2038" s="158"/>
      <c r="H2038" s="160"/>
      <c r="N2038" s="62">
        <f t="shared" si="80"/>
        <v>0</v>
      </c>
    </row>
    <row r="2039" spans="3:14">
      <c r="C2039" s="156"/>
      <c r="D2039" s="157"/>
      <c r="E2039" s="158"/>
      <c r="F2039" s="159"/>
      <c r="G2039" s="158"/>
      <c r="H2039" s="160"/>
      <c r="N2039" s="62">
        <f t="shared" si="80"/>
        <v>0</v>
      </c>
    </row>
    <row r="2040" spans="3:14">
      <c r="C2040" s="156"/>
      <c r="D2040" s="157"/>
      <c r="E2040" s="158"/>
      <c r="F2040" s="159"/>
      <c r="G2040" s="158"/>
      <c r="H2040" s="160"/>
      <c r="N2040" s="62">
        <f t="shared" si="80"/>
        <v>0</v>
      </c>
    </row>
    <row r="2041" spans="3:14">
      <c r="C2041" s="156"/>
      <c r="D2041" s="157"/>
      <c r="E2041" s="158"/>
      <c r="F2041" s="159"/>
      <c r="G2041" s="158"/>
      <c r="H2041" s="160"/>
      <c r="N2041" s="62">
        <f t="shared" si="80"/>
        <v>0</v>
      </c>
    </row>
    <row r="2042" spans="3:14">
      <c r="C2042" s="156"/>
      <c r="D2042" s="157"/>
      <c r="E2042" s="158"/>
      <c r="F2042" s="159"/>
      <c r="G2042" s="158"/>
      <c r="H2042" s="160"/>
      <c r="N2042" s="62">
        <f t="shared" si="80"/>
        <v>0</v>
      </c>
    </row>
    <row r="2043" spans="3:14">
      <c r="C2043" s="156"/>
      <c r="D2043" s="157"/>
      <c r="E2043" s="158"/>
      <c r="F2043" s="159"/>
      <c r="G2043" s="158"/>
      <c r="H2043" s="160"/>
      <c r="N2043" s="62">
        <f t="shared" si="80"/>
        <v>0</v>
      </c>
    </row>
    <row r="2044" spans="3:14">
      <c r="C2044" s="156"/>
      <c r="D2044" s="157"/>
      <c r="E2044" s="158"/>
      <c r="F2044" s="159"/>
      <c r="G2044" s="158"/>
      <c r="H2044" s="160"/>
      <c r="N2044" s="62">
        <f t="shared" si="80"/>
        <v>0</v>
      </c>
    </row>
    <row r="2045" spans="3:14">
      <c r="C2045" s="156"/>
      <c r="D2045" s="157"/>
      <c r="E2045" s="158"/>
      <c r="F2045" s="159"/>
      <c r="G2045" s="158"/>
      <c r="H2045" s="160"/>
      <c r="N2045" s="62">
        <f t="shared" si="80"/>
        <v>0</v>
      </c>
    </row>
    <row r="2046" spans="3:14">
      <c r="C2046" s="156"/>
      <c r="D2046" s="157"/>
      <c r="E2046" s="158"/>
      <c r="F2046" s="159"/>
      <c r="G2046" s="158"/>
      <c r="H2046" s="160"/>
      <c r="N2046" s="62">
        <f t="shared" si="80"/>
        <v>0</v>
      </c>
    </row>
    <row r="2047" spans="3:14">
      <c r="C2047" s="156"/>
      <c r="D2047" s="157"/>
      <c r="E2047" s="158"/>
      <c r="F2047" s="159"/>
      <c r="G2047" s="158"/>
      <c r="H2047" s="160"/>
      <c r="N2047" s="62">
        <f t="shared" si="80"/>
        <v>0</v>
      </c>
    </row>
    <row r="2048" spans="3:14">
      <c r="C2048" s="156"/>
      <c r="D2048" s="157"/>
      <c r="E2048" s="158"/>
      <c r="F2048" s="159"/>
      <c r="G2048" s="158"/>
      <c r="H2048" s="160"/>
      <c r="N2048" s="62">
        <f t="shared" si="80"/>
        <v>0</v>
      </c>
    </row>
    <row r="2049" spans="3:14">
      <c r="C2049" s="156"/>
      <c r="D2049" s="157"/>
      <c r="E2049" s="158"/>
      <c r="F2049" s="159"/>
      <c r="G2049" s="158"/>
      <c r="H2049" s="160"/>
      <c r="N2049" s="62">
        <f t="shared" si="80"/>
        <v>0</v>
      </c>
    </row>
    <row r="2050" spans="3:14">
      <c r="C2050" s="156"/>
      <c r="D2050" s="157"/>
      <c r="E2050" s="158"/>
      <c r="F2050" s="159"/>
      <c r="G2050" s="158"/>
      <c r="H2050" s="160"/>
      <c r="N2050" s="62">
        <f t="shared" si="80"/>
        <v>0</v>
      </c>
    </row>
    <row r="2051" spans="3:14">
      <c r="C2051" s="156"/>
      <c r="D2051" s="157"/>
      <c r="E2051" s="158"/>
      <c r="F2051" s="159"/>
      <c r="G2051" s="158"/>
      <c r="H2051" s="160"/>
      <c r="N2051" s="62">
        <f t="shared" si="80"/>
        <v>0</v>
      </c>
    </row>
    <row r="2052" spans="3:14">
      <c r="C2052" s="156"/>
      <c r="D2052" s="157"/>
      <c r="E2052" s="158"/>
      <c r="F2052" s="159"/>
      <c r="G2052" s="158"/>
      <c r="H2052" s="160"/>
      <c r="N2052" s="62">
        <f t="shared" ref="N2052:N2115" si="81">IF(D2052=0,D2051,D2052)</f>
        <v>0</v>
      </c>
    </row>
    <row r="2053" spans="3:14">
      <c r="C2053" s="156"/>
      <c r="D2053" s="157"/>
      <c r="E2053" s="158"/>
      <c r="F2053" s="159"/>
      <c r="G2053" s="158"/>
      <c r="H2053" s="160"/>
      <c r="N2053" s="62">
        <f t="shared" si="81"/>
        <v>0</v>
      </c>
    </row>
    <row r="2054" spans="3:14">
      <c r="C2054" s="156"/>
      <c r="D2054" s="157"/>
      <c r="E2054" s="158"/>
      <c r="F2054" s="159"/>
      <c r="G2054" s="158"/>
      <c r="H2054" s="160"/>
      <c r="N2054" s="62">
        <f t="shared" si="81"/>
        <v>0</v>
      </c>
    </row>
    <row r="2055" spans="3:14">
      <c r="C2055" s="156"/>
      <c r="D2055" s="157"/>
      <c r="E2055" s="158"/>
      <c r="F2055" s="159"/>
      <c r="G2055" s="158"/>
      <c r="H2055" s="160"/>
      <c r="N2055" s="62">
        <f t="shared" si="81"/>
        <v>0</v>
      </c>
    </row>
    <row r="2056" spans="3:14">
      <c r="C2056" s="156"/>
      <c r="D2056" s="157"/>
      <c r="E2056" s="158"/>
      <c r="F2056" s="159"/>
      <c r="G2056" s="158"/>
      <c r="H2056" s="160"/>
      <c r="N2056" s="62">
        <f t="shared" si="81"/>
        <v>0</v>
      </c>
    </row>
    <row r="2057" spans="3:14">
      <c r="C2057" s="156"/>
      <c r="D2057" s="157"/>
      <c r="E2057" s="158"/>
      <c r="F2057" s="159"/>
      <c r="G2057" s="158"/>
      <c r="H2057" s="160"/>
      <c r="N2057" s="62">
        <f t="shared" si="81"/>
        <v>0</v>
      </c>
    </row>
    <row r="2058" spans="3:14">
      <c r="C2058" s="156"/>
      <c r="D2058" s="157"/>
      <c r="E2058" s="158"/>
      <c r="F2058" s="159"/>
      <c r="G2058" s="158"/>
      <c r="H2058" s="160"/>
      <c r="N2058" s="62">
        <f t="shared" si="81"/>
        <v>0</v>
      </c>
    </row>
    <row r="2059" spans="3:14">
      <c r="C2059" s="156"/>
      <c r="D2059" s="157"/>
      <c r="E2059" s="158"/>
      <c r="F2059" s="159"/>
      <c r="G2059" s="158"/>
      <c r="H2059" s="160"/>
      <c r="N2059" s="62">
        <f t="shared" si="81"/>
        <v>0</v>
      </c>
    </row>
    <row r="2060" spans="3:14">
      <c r="C2060" s="156"/>
      <c r="D2060" s="157"/>
      <c r="E2060" s="158"/>
      <c r="F2060" s="159"/>
      <c r="G2060" s="158"/>
      <c r="H2060" s="160"/>
      <c r="N2060" s="62">
        <f t="shared" si="81"/>
        <v>0</v>
      </c>
    </row>
    <row r="2061" spans="3:14">
      <c r="C2061" s="156"/>
      <c r="D2061" s="157"/>
      <c r="E2061" s="158"/>
      <c r="F2061" s="159"/>
      <c r="G2061" s="158"/>
      <c r="H2061" s="160"/>
      <c r="N2061" s="62">
        <f t="shared" si="81"/>
        <v>0</v>
      </c>
    </row>
    <row r="2062" spans="3:14">
      <c r="C2062" s="156"/>
      <c r="D2062" s="157"/>
      <c r="E2062" s="158"/>
      <c r="F2062" s="159"/>
      <c r="G2062" s="158"/>
      <c r="H2062" s="160"/>
      <c r="N2062" s="62">
        <f t="shared" si="81"/>
        <v>0</v>
      </c>
    </row>
    <row r="2063" spans="3:14">
      <c r="C2063" s="156"/>
      <c r="D2063" s="157"/>
      <c r="E2063" s="158"/>
      <c r="F2063" s="159"/>
      <c r="G2063" s="158"/>
      <c r="H2063" s="160"/>
      <c r="N2063" s="62">
        <f t="shared" si="81"/>
        <v>0</v>
      </c>
    </row>
    <row r="2064" spans="3:14">
      <c r="C2064" s="156"/>
      <c r="D2064" s="157"/>
      <c r="E2064" s="158"/>
      <c r="F2064" s="159"/>
      <c r="G2064" s="158"/>
      <c r="H2064" s="160"/>
      <c r="N2064" s="62">
        <f t="shared" si="81"/>
        <v>0</v>
      </c>
    </row>
    <row r="2065" spans="3:14">
      <c r="C2065" s="156"/>
      <c r="D2065" s="157"/>
      <c r="E2065" s="158"/>
      <c r="F2065" s="159"/>
      <c r="G2065" s="158"/>
      <c r="H2065" s="160"/>
      <c r="N2065" s="62">
        <f t="shared" si="81"/>
        <v>0</v>
      </c>
    </row>
    <row r="2066" spans="3:14">
      <c r="C2066" s="156"/>
      <c r="D2066" s="157"/>
      <c r="E2066" s="158"/>
      <c r="F2066" s="159"/>
      <c r="G2066" s="158"/>
      <c r="H2066" s="160"/>
      <c r="N2066" s="62">
        <f t="shared" si="81"/>
        <v>0</v>
      </c>
    </row>
    <row r="2067" spans="3:14">
      <c r="C2067" s="156"/>
      <c r="D2067" s="157"/>
      <c r="E2067" s="158"/>
      <c r="F2067" s="159"/>
      <c r="G2067" s="158"/>
      <c r="H2067" s="160"/>
      <c r="N2067" s="62">
        <f t="shared" si="81"/>
        <v>0</v>
      </c>
    </row>
    <row r="2068" spans="3:14">
      <c r="C2068" s="156"/>
      <c r="D2068" s="157"/>
      <c r="E2068" s="158"/>
      <c r="F2068" s="159"/>
      <c r="G2068" s="158"/>
      <c r="H2068" s="160"/>
      <c r="N2068" s="62">
        <f t="shared" si="81"/>
        <v>0</v>
      </c>
    </row>
    <row r="2069" spans="3:14">
      <c r="C2069" s="156"/>
      <c r="D2069" s="157"/>
      <c r="E2069" s="158"/>
      <c r="F2069" s="159"/>
      <c r="G2069" s="158"/>
      <c r="H2069" s="160"/>
      <c r="N2069" s="62">
        <f t="shared" si="81"/>
        <v>0</v>
      </c>
    </row>
    <row r="2070" spans="3:14">
      <c r="C2070" s="156"/>
      <c r="D2070" s="157"/>
      <c r="E2070" s="158"/>
      <c r="F2070" s="159"/>
      <c r="G2070" s="158"/>
      <c r="H2070" s="160"/>
      <c r="N2070" s="62">
        <f t="shared" si="81"/>
        <v>0</v>
      </c>
    </row>
    <row r="2071" spans="3:14">
      <c r="C2071" s="156"/>
      <c r="D2071" s="157"/>
      <c r="E2071" s="158"/>
      <c r="F2071" s="159"/>
      <c r="G2071" s="158"/>
      <c r="H2071" s="160"/>
      <c r="N2071" s="62">
        <f t="shared" si="81"/>
        <v>0</v>
      </c>
    </row>
    <row r="2072" spans="3:14">
      <c r="C2072" s="156"/>
      <c r="D2072" s="157"/>
      <c r="E2072" s="158"/>
      <c r="F2072" s="159"/>
      <c r="G2072" s="158"/>
      <c r="H2072" s="160"/>
      <c r="N2072" s="62">
        <f t="shared" si="81"/>
        <v>0</v>
      </c>
    </row>
    <row r="2073" spans="3:14">
      <c r="C2073" s="156"/>
      <c r="D2073" s="157"/>
      <c r="E2073" s="158"/>
      <c r="F2073" s="159"/>
      <c r="G2073" s="158"/>
      <c r="H2073" s="160"/>
      <c r="N2073" s="62">
        <f t="shared" si="81"/>
        <v>0</v>
      </c>
    </row>
    <row r="2074" spans="3:14">
      <c r="C2074" s="156"/>
      <c r="D2074" s="157"/>
      <c r="E2074" s="158"/>
      <c r="F2074" s="159"/>
      <c r="G2074" s="158"/>
      <c r="H2074" s="160"/>
      <c r="N2074" s="62">
        <f t="shared" si="81"/>
        <v>0</v>
      </c>
    </row>
    <row r="2075" spans="3:14">
      <c r="C2075" s="156"/>
      <c r="D2075" s="157"/>
      <c r="E2075" s="158"/>
      <c r="F2075" s="159"/>
      <c r="G2075" s="158"/>
      <c r="H2075" s="160"/>
      <c r="N2075" s="62">
        <f t="shared" si="81"/>
        <v>0</v>
      </c>
    </row>
    <row r="2076" spans="3:14">
      <c r="C2076" s="156"/>
      <c r="D2076" s="157"/>
      <c r="E2076" s="158"/>
      <c r="F2076" s="159"/>
      <c r="G2076" s="158"/>
      <c r="H2076" s="160"/>
      <c r="N2076" s="62">
        <f t="shared" si="81"/>
        <v>0</v>
      </c>
    </row>
    <row r="2077" spans="3:14">
      <c r="C2077" s="156"/>
      <c r="D2077" s="157"/>
      <c r="E2077" s="158"/>
      <c r="F2077" s="159"/>
      <c r="G2077" s="158"/>
      <c r="H2077" s="160"/>
      <c r="N2077" s="62">
        <f t="shared" si="81"/>
        <v>0</v>
      </c>
    </row>
    <row r="2078" spans="3:14">
      <c r="C2078" s="156"/>
      <c r="D2078" s="157"/>
      <c r="E2078" s="158"/>
      <c r="F2078" s="159"/>
      <c r="G2078" s="158"/>
      <c r="H2078" s="160"/>
      <c r="N2078" s="62">
        <f t="shared" si="81"/>
        <v>0</v>
      </c>
    </row>
    <row r="2079" spans="3:14">
      <c r="C2079" s="156"/>
      <c r="D2079" s="157"/>
      <c r="E2079" s="158"/>
      <c r="F2079" s="159"/>
      <c r="G2079" s="158"/>
      <c r="H2079" s="160"/>
      <c r="N2079" s="62">
        <f t="shared" si="81"/>
        <v>0</v>
      </c>
    </row>
    <row r="2080" spans="3:14">
      <c r="C2080" s="156"/>
      <c r="D2080" s="157"/>
      <c r="E2080" s="158"/>
      <c r="F2080" s="159"/>
      <c r="G2080" s="158"/>
      <c r="H2080" s="160"/>
      <c r="N2080" s="62">
        <f t="shared" si="81"/>
        <v>0</v>
      </c>
    </row>
    <row r="2081" spans="3:14">
      <c r="C2081" s="156"/>
      <c r="D2081" s="157"/>
      <c r="E2081" s="158"/>
      <c r="F2081" s="159"/>
      <c r="G2081" s="158"/>
      <c r="H2081" s="160"/>
      <c r="N2081" s="62">
        <f t="shared" si="81"/>
        <v>0</v>
      </c>
    </row>
    <row r="2082" spans="3:14">
      <c r="C2082" s="156"/>
      <c r="D2082" s="157"/>
      <c r="E2082" s="158"/>
      <c r="F2082" s="159"/>
      <c r="G2082" s="158"/>
      <c r="H2082" s="160"/>
      <c r="N2082" s="62">
        <f t="shared" si="81"/>
        <v>0</v>
      </c>
    </row>
    <row r="2083" spans="3:14">
      <c r="C2083" s="156"/>
      <c r="D2083" s="157"/>
      <c r="E2083" s="158"/>
      <c r="F2083" s="159"/>
      <c r="G2083" s="158"/>
      <c r="H2083" s="160"/>
      <c r="N2083" s="62">
        <f t="shared" si="81"/>
        <v>0</v>
      </c>
    </row>
    <row r="2084" spans="3:14">
      <c r="C2084" s="156"/>
      <c r="D2084" s="157"/>
      <c r="E2084" s="158"/>
      <c r="F2084" s="159"/>
      <c r="G2084" s="158"/>
      <c r="H2084" s="160"/>
      <c r="N2084" s="62">
        <f t="shared" si="81"/>
        <v>0</v>
      </c>
    </row>
    <row r="2085" spans="3:14">
      <c r="C2085" s="156"/>
      <c r="D2085" s="157"/>
      <c r="E2085" s="158"/>
      <c r="F2085" s="159"/>
      <c r="G2085" s="158"/>
      <c r="H2085" s="160"/>
      <c r="N2085" s="62">
        <f t="shared" si="81"/>
        <v>0</v>
      </c>
    </row>
    <row r="2086" spans="3:14">
      <c r="C2086" s="156"/>
      <c r="D2086" s="157"/>
      <c r="E2086" s="158"/>
      <c r="F2086" s="159"/>
      <c r="G2086" s="158"/>
      <c r="H2086" s="160"/>
      <c r="N2086" s="62">
        <f t="shared" si="81"/>
        <v>0</v>
      </c>
    </row>
    <row r="2087" spans="3:14">
      <c r="C2087" s="156"/>
      <c r="D2087" s="157"/>
      <c r="E2087" s="158"/>
      <c r="F2087" s="159"/>
      <c r="G2087" s="158"/>
      <c r="H2087" s="160"/>
      <c r="N2087" s="62">
        <f t="shared" si="81"/>
        <v>0</v>
      </c>
    </row>
    <row r="2088" spans="3:14">
      <c r="C2088" s="156"/>
      <c r="D2088" s="157"/>
      <c r="E2088" s="158"/>
      <c r="F2088" s="159"/>
      <c r="G2088" s="158"/>
      <c r="H2088" s="160"/>
      <c r="N2088" s="62">
        <f t="shared" si="81"/>
        <v>0</v>
      </c>
    </row>
    <row r="2089" spans="3:14">
      <c r="C2089" s="156"/>
      <c r="D2089" s="157"/>
      <c r="E2089" s="158"/>
      <c r="F2089" s="159"/>
      <c r="G2089" s="158"/>
      <c r="H2089" s="160"/>
      <c r="N2089" s="62">
        <f t="shared" si="81"/>
        <v>0</v>
      </c>
    </row>
    <row r="2090" spans="3:14">
      <c r="C2090" s="156"/>
      <c r="D2090" s="157"/>
      <c r="E2090" s="158"/>
      <c r="F2090" s="159"/>
      <c r="G2090" s="158"/>
      <c r="H2090" s="160"/>
      <c r="N2090" s="62">
        <f t="shared" si="81"/>
        <v>0</v>
      </c>
    </row>
    <row r="2091" spans="3:14">
      <c r="C2091" s="156"/>
      <c r="D2091" s="157"/>
      <c r="E2091" s="158"/>
      <c r="F2091" s="159"/>
      <c r="G2091" s="158"/>
      <c r="H2091" s="160"/>
      <c r="N2091" s="62">
        <f t="shared" si="81"/>
        <v>0</v>
      </c>
    </row>
    <row r="2092" spans="3:14">
      <c r="C2092" s="156"/>
      <c r="D2092" s="157"/>
      <c r="E2092" s="158"/>
      <c r="F2092" s="159"/>
      <c r="G2092" s="158"/>
      <c r="H2092" s="160"/>
      <c r="N2092" s="62">
        <f t="shared" si="81"/>
        <v>0</v>
      </c>
    </row>
    <row r="2093" spans="3:14">
      <c r="C2093" s="156"/>
      <c r="D2093" s="157"/>
      <c r="E2093" s="158"/>
      <c r="F2093" s="159"/>
      <c r="G2093" s="158"/>
      <c r="H2093" s="160"/>
      <c r="N2093" s="62">
        <f t="shared" si="81"/>
        <v>0</v>
      </c>
    </row>
    <row r="2094" spans="3:14">
      <c r="C2094" s="156"/>
      <c r="D2094" s="157"/>
      <c r="E2094" s="158"/>
      <c r="F2094" s="159"/>
      <c r="G2094" s="158"/>
      <c r="H2094" s="160"/>
      <c r="N2094" s="62">
        <f t="shared" si="81"/>
        <v>0</v>
      </c>
    </row>
    <row r="2095" spans="3:14">
      <c r="C2095" s="156"/>
      <c r="D2095" s="157"/>
      <c r="E2095" s="158"/>
      <c r="F2095" s="159"/>
      <c r="G2095" s="158"/>
      <c r="H2095" s="160"/>
      <c r="N2095" s="62">
        <f t="shared" si="81"/>
        <v>0</v>
      </c>
    </row>
    <row r="2096" spans="3:14">
      <c r="C2096" s="156"/>
      <c r="D2096" s="157"/>
      <c r="E2096" s="158"/>
      <c r="F2096" s="159"/>
      <c r="G2096" s="158"/>
      <c r="H2096" s="160"/>
      <c r="N2096" s="62">
        <f t="shared" si="81"/>
        <v>0</v>
      </c>
    </row>
    <row r="2097" spans="3:14">
      <c r="C2097" s="156"/>
      <c r="D2097" s="157"/>
      <c r="E2097" s="158"/>
      <c r="F2097" s="159"/>
      <c r="G2097" s="158"/>
      <c r="H2097" s="160"/>
      <c r="N2097" s="62">
        <f t="shared" si="81"/>
        <v>0</v>
      </c>
    </row>
    <row r="2098" spans="3:14">
      <c r="C2098" s="156"/>
      <c r="D2098" s="157"/>
      <c r="E2098" s="158"/>
      <c r="F2098" s="159"/>
      <c r="G2098" s="158"/>
      <c r="H2098" s="160"/>
      <c r="N2098" s="62">
        <f t="shared" si="81"/>
        <v>0</v>
      </c>
    </row>
    <row r="2099" spans="3:14">
      <c r="C2099" s="156"/>
      <c r="D2099" s="157"/>
      <c r="E2099" s="158"/>
      <c r="F2099" s="159"/>
      <c r="G2099" s="158"/>
      <c r="H2099" s="160"/>
      <c r="N2099" s="62">
        <f t="shared" si="81"/>
        <v>0</v>
      </c>
    </row>
    <row r="2100" spans="3:14">
      <c r="C2100" s="156"/>
      <c r="D2100" s="157"/>
      <c r="E2100" s="158"/>
      <c r="F2100" s="159"/>
      <c r="G2100" s="158"/>
      <c r="H2100" s="160"/>
      <c r="N2100" s="62">
        <f t="shared" si="81"/>
        <v>0</v>
      </c>
    </row>
    <row r="2101" spans="3:14">
      <c r="C2101" s="156"/>
      <c r="D2101" s="157"/>
      <c r="E2101" s="158"/>
      <c r="F2101" s="159"/>
      <c r="G2101" s="158"/>
      <c r="H2101" s="160"/>
      <c r="N2101" s="62">
        <f t="shared" si="81"/>
        <v>0</v>
      </c>
    </row>
    <row r="2102" spans="3:14">
      <c r="C2102" s="156"/>
      <c r="D2102" s="157"/>
      <c r="E2102" s="158"/>
      <c r="F2102" s="159"/>
      <c r="G2102" s="158"/>
      <c r="H2102" s="160"/>
      <c r="N2102" s="62">
        <f t="shared" si="81"/>
        <v>0</v>
      </c>
    </row>
    <row r="2103" spans="3:14">
      <c r="C2103" s="156"/>
      <c r="D2103" s="157"/>
      <c r="E2103" s="158"/>
      <c r="F2103" s="159"/>
      <c r="G2103" s="158"/>
      <c r="H2103" s="160"/>
      <c r="N2103" s="62">
        <f t="shared" si="81"/>
        <v>0</v>
      </c>
    </row>
    <row r="2104" spans="3:14">
      <c r="C2104" s="156"/>
      <c r="D2104" s="157"/>
      <c r="E2104" s="158"/>
      <c r="F2104" s="159"/>
      <c r="G2104" s="158"/>
      <c r="H2104" s="160"/>
      <c r="N2104" s="62">
        <f t="shared" si="81"/>
        <v>0</v>
      </c>
    </row>
    <row r="2105" spans="3:14">
      <c r="C2105" s="156"/>
      <c r="D2105" s="157"/>
      <c r="E2105" s="158"/>
      <c r="F2105" s="159"/>
      <c r="G2105" s="158"/>
      <c r="H2105" s="160"/>
      <c r="N2105" s="62">
        <f t="shared" si="81"/>
        <v>0</v>
      </c>
    </row>
    <row r="2106" spans="3:14">
      <c r="C2106" s="156"/>
      <c r="D2106" s="157"/>
      <c r="E2106" s="158"/>
      <c r="F2106" s="159"/>
      <c r="G2106" s="158"/>
      <c r="H2106" s="160"/>
      <c r="N2106" s="62">
        <f t="shared" si="81"/>
        <v>0</v>
      </c>
    </row>
    <row r="2107" spans="3:14">
      <c r="C2107" s="156"/>
      <c r="D2107" s="157"/>
      <c r="E2107" s="158"/>
      <c r="F2107" s="159"/>
      <c r="G2107" s="158"/>
      <c r="H2107" s="160"/>
      <c r="N2107" s="62">
        <f t="shared" si="81"/>
        <v>0</v>
      </c>
    </row>
    <row r="2108" spans="3:14">
      <c r="C2108" s="156"/>
      <c r="D2108" s="157"/>
      <c r="E2108" s="158"/>
      <c r="F2108" s="159"/>
      <c r="G2108" s="158"/>
      <c r="H2108" s="160"/>
      <c r="N2108" s="62">
        <f t="shared" si="81"/>
        <v>0</v>
      </c>
    </row>
    <row r="2109" spans="3:14">
      <c r="C2109" s="156"/>
      <c r="D2109" s="157"/>
      <c r="E2109" s="158"/>
      <c r="F2109" s="159"/>
      <c r="G2109" s="158"/>
      <c r="H2109" s="160"/>
      <c r="N2109" s="62">
        <f t="shared" si="81"/>
        <v>0</v>
      </c>
    </row>
    <row r="2110" spans="3:14">
      <c r="C2110" s="156"/>
      <c r="D2110" s="157"/>
      <c r="E2110" s="158"/>
      <c r="F2110" s="159"/>
      <c r="G2110" s="158"/>
      <c r="H2110" s="160"/>
      <c r="N2110" s="62">
        <f t="shared" si="81"/>
        <v>0</v>
      </c>
    </row>
    <row r="2111" spans="3:14">
      <c r="C2111" s="156"/>
      <c r="D2111" s="157"/>
      <c r="E2111" s="158"/>
      <c r="F2111" s="159"/>
      <c r="G2111" s="158"/>
      <c r="H2111" s="160"/>
      <c r="N2111" s="62">
        <f t="shared" si="81"/>
        <v>0</v>
      </c>
    </row>
    <row r="2112" spans="3:14">
      <c r="C2112" s="156"/>
      <c r="D2112" s="157"/>
      <c r="E2112" s="158"/>
      <c r="F2112" s="159"/>
      <c r="G2112" s="158"/>
      <c r="H2112" s="160"/>
      <c r="N2112" s="62">
        <f t="shared" si="81"/>
        <v>0</v>
      </c>
    </row>
    <row r="2113" spans="3:14">
      <c r="C2113" s="156"/>
      <c r="D2113" s="157"/>
      <c r="E2113" s="158"/>
      <c r="F2113" s="159"/>
      <c r="G2113" s="158"/>
      <c r="H2113" s="160"/>
      <c r="N2113" s="62">
        <f t="shared" si="81"/>
        <v>0</v>
      </c>
    </row>
    <row r="2114" spans="3:14">
      <c r="C2114" s="156"/>
      <c r="D2114" s="157"/>
      <c r="E2114" s="158"/>
      <c r="F2114" s="159"/>
      <c r="G2114" s="158"/>
      <c r="H2114" s="160"/>
      <c r="N2114" s="62">
        <f t="shared" si="81"/>
        <v>0</v>
      </c>
    </row>
    <row r="2115" spans="3:14">
      <c r="C2115" s="156"/>
      <c r="D2115" s="157"/>
      <c r="E2115" s="158"/>
      <c r="F2115" s="159"/>
      <c r="G2115" s="158"/>
      <c r="H2115" s="160"/>
      <c r="N2115" s="62">
        <f t="shared" si="81"/>
        <v>0</v>
      </c>
    </row>
    <row r="2116" spans="3:14">
      <c r="C2116" s="156"/>
      <c r="D2116" s="157"/>
      <c r="E2116" s="158"/>
      <c r="F2116" s="159"/>
      <c r="G2116" s="158"/>
      <c r="H2116" s="160"/>
      <c r="N2116" s="62">
        <f t="shared" ref="N2116:N2179" si="82">IF(D2116=0,D2115,D2116)</f>
        <v>0</v>
      </c>
    </row>
    <row r="2117" spans="3:14">
      <c r="C2117" s="156"/>
      <c r="D2117" s="157"/>
      <c r="E2117" s="158"/>
      <c r="F2117" s="159"/>
      <c r="G2117" s="158"/>
      <c r="H2117" s="160"/>
      <c r="N2117" s="62">
        <f t="shared" si="82"/>
        <v>0</v>
      </c>
    </row>
    <row r="2118" spans="3:14">
      <c r="C2118" s="156"/>
      <c r="D2118" s="157"/>
      <c r="E2118" s="158"/>
      <c r="F2118" s="159"/>
      <c r="G2118" s="158"/>
      <c r="H2118" s="160"/>
      <c r="N2118" s="62">
        <f t="shared" si="82"/>
        <v>0</v>
      </c>
    </row>
    <row r="2119" spans="3:14">
      <c r="C2119" s="156"/>
      <c r="D2119" s="157"/>
      <c r="E2119" s="158"/>
      <c r="F2119" s="159"/>
      <c r="G2119" s="158"/>
      <c r="H2119" s="160"/>
      <c r="N2119" s="62">
        <f t="shared" si="82"/>
        <v>0</v>
      </c>
    </row>
    <row r="2120" spans="3:14">
      <c r="C2120" s="156"/>
      <c r="D2120" s="157"/>
      <c r="E2120" s="158"/>
      <c r="F2120" s="159"/>
      <c r="G2120" s="158"/>
      <c r="H2120" s="160"/>
      <c r="N2120" s="62">
        <f t="shared" si="82"/>
        <v>0</v>
      </c>
    </row>
    <row r="2121" spans="3:14">
      <c r="C2121" s="156"/>
      <c r="D2121" s="157"/>
      <c r="E2121" s="158"/>
      <c r="F2121" s="159"/>
      <c r="G2121" s="158"/>
      <c r="H2121" s="160"/>
      <c r="N2121" s="62">
        <f t="shared" si="82"/>
        <v>0</v>
      </c>
    </row>
    <row r="2122" spans="3:14">
      <c r="C2122" s="156"/>
      <c r="D2122" s="157"/>
      <c r="E2122" s="158"/>
      <c r="F2122" s="159"/>
      <c r="G2122" s="158"/>
      <c r="H2122" s="160"/>
      <c r="N2122" s="62">
        <f t="shared" si="82"/>
        <v>0</v>
      </c>
    </row>
    <row r="2123" spans="3:14">
      <c r="C2123" s="156"/>
      <c r="D2123" s="157"/>
      <c r="E2123" s="158"/>
      <c r="F2123" s="159"/>
      <c r="G2123" s="158"/>
      <c r="H2123" s="160"/>
      <c r="N2123" s="62">
        <f t="shared" si="82"/>
        <v>0</v>
      </c>
    </row>
    <row r="2124" spans="3:14">
      <c r="C2124" s="156"/>
      <c r="D2124" s="157"/>
      <c r="E2124" s="158"/>
      <c r="F2124" s="159"/>
      <c r="G2124" s="158"/>
      <c r="H2124" s="160"/>
      <c r="N2124" s="62">
        <f t="shared" si="82"/>
        <v>0</v>
      </c>
    </row>
    <row r="2125" spans="3:14">
      <c r="C2125" s="156"/>
      <c r="D2125" s="157"/>
      <c r="E2125" s="158"/>
      <c r="F2125" s="159"/>
      <c r="G2125" s="158"/>
      <c r="H2125" s="160"/>
      <c r="N2125" s="62">
        <f t="shared" si="82"/>
        <v>0</v>
      </c>
    </row>
    <row r="2126" spans="3:14">
      <c r="C2126" s="156"/>
      <c r="D2126" s="157"/>
      <c r="E2126" s="158"/>
      <c r="F2126" s="159"/>
      <c r="G2126" s="158"/>
      <c r="H2126" s="160"/>
      <c r="N2126" s="62">
        <f t="shared" si="82"/>
        <v>0</v>
      </c>
    </row>
    <row r="2127" spans="3:14">
      <c r="C2127" s="156"/>
      <c r="D2127" s="157"/>
      <c r="E2127" s="158"/>
      <c r="F2127" s="159"/>
      <c r="G2127" s="158"/>
      <c r="H2127" s="160"/>
      <c r="N2127" s="62">
        <f t="shared" si="82"/>
        <v>0</v>
      </c>
    </row>
    <row r="2128" spans="3:14">
      <c r="C2128" s="156"/>
      <c r="D2128" s="157"/>
      <c r="E2128" s="158"/>
      <c r="F2128" s="159"/>
      <c r="G2128" s="158"/>
      <c r="H2128" s="160"/>
      <c r="N2128" s="62">
        <f t="shared" si="82"/>
        <v>0</v>
      </c>
    </row>
    <row r="2129" spans="3:14">
      <c r="C2129" s="156"/>
      <c r="D2129" s="157"/>
      <c r="E2129" s="158"/>
      <c r="F2129" s="159"/>
      <c r="G2129" s="158"/>
      <c r="H2129" s="160"/>
      <c r="N2129" s="62">
        <f t="shared" si="82"/>
        <v>0</v>
      </c>
    </row>
    <row r="2130" spans="3:14">
      <c r="C2130" s="156"/>
      <c r="D2130" s="157"/>
      <c r="E2130" s="158"/>
      <c r="F2130" s="159"/>
      <c r="G2130" s="158"/>
      <c r="H2130" s="160"/>
      <c r="N2130" s="62">
        <f t="shared" si="82"/>
        <v>0</v>
      </c>
    </row>
    <row r="2131" spans="3:14">
      <c r="C2131" s="156"/>
      <c r="D2131" s="157"/>
      <c r="E2131" s="158"/>
      <c r="F2131" s="159"/>
      <c r="G2131" s="158"/>
      <c r="H2131" s="160"/>
      <c r="N2131" s="62">
        <f t="shared" si="82"/>
        <v>0</v>
      </c>
    </row>
    <row r="2132" spans="3:14">
      <c r="C2132" s="156"/>
      <c r="D2132" s="157"/>
      <c r="E2132" s="158"/>
      <c r="F2132" s="159"/>
      <c r="G2132" s="158"/>
      <c r="H2132" s="160"/>
      <c r="N2132" s="62">
        <f t="shared" si="82"/>
        <v>0</v>
      </c>
    </row>
    <row r="2133" spans="3:14">
      <c r="C2133" s="156"/>
      <c r="D2133" s="157"/>
      <c r="E2133" s="158"/>
      <c r="F2133" s="159"/>
      <c r="G2133" s="158"/>
      <c r="H2133" s="160"/>
      <c r="N2133" s="62">
        <f t="shared" si="82"/>
        <v>0</v>
      </c>
    </row>
    <row r="2134" spans="3:14">
      <c r="C2134" s="156"/>
      <c r="D2134" s="157"/>
      <c r="E2134" s="158"/>
      <c r="F2134" s="159"/>
      <c r="G2134" s="158"/>
      <c r="H2134" s="160"/>
      <c r="N2134" s="62">
        <f t="shared" si="82"/>
        <v>0</v>
      </c>
    </row>
    <row r="2135" spans="3:14">
      <c r="C2135" s="156"/>
      <c r="D2135" s="157"/>
      <c r="E2135" s="158"/>
      <c r="F2135" s="159"/>
      <c r="G2135" s="158"/>
      <c r="H2135" s="160"/>
      <c r="N2135" s="62">
        <f t="shared" si="82"/>
        <v>0</v>
      </c>
    </row>
    <row r="2136" spans="3:14">
      <c r="C2136" s="156"/>
      <c r="D2136" s="157"/>
      <c r="E2136" s="158"/>
      <c r="F2136" s="159"/>
      <c r="G2136" s="158"/>
      <c r="H2136" s="160"/>
      <c r="N2136" s="62">
        <f t="shared" si="82"/>
        <v>0</v>
      </c>
    </row>
    <row r="2137" spans="3:14">
      <c r="C2137" s="156"/>
      <c r="D2137" s="157"/>
      <c r="E2137" s="158"/>
      <c r="F2137" s="159"/>
      <c r="G2137" s="158"/>
      <c r="H2137" s="160"/>
      <c r="N2137" s="62">
        <f t="shared" si="82"/>
        <v>0</v>
      </c>
    </row>
    <row r="2138" spans="3:14">
      <c r="C2138" s="156"/>
      <c r="D2138" s="157"/>
      <c r="E2138" s="158"/>
      <c r="F2138" s="159"/>
      <c r="G2138" s="158"/>
      <c r="H2138" s="160"/>
      <c r="N2138" s="62">
        <f t="shared" si="82"/>
        <v>0</v>
      </c>
    </row>
    <row r="2139" spans="3:14">
      <c r="C2139" s="156"/>
      <c r="D2139" s="157"/>
      <c r="E2139" s="158"/>
      <c r="F2139" s="159"/>
      <c r="G2139" s="158"/>
      <c r="H2139" s="160"/>
      <c r="N2139" s="62">
        <f t="shared" si="82"/>
        <v>0</v>
      </c>
    </row>
    <row r="2140" spans="3:14">
      <c r="C2140" s="156"/>
      <c r="D2140" s="157"/>
      <c r="E2140" s="158"/>
      <c r="F2140" s="159"/>
      <c r="G2140" s="158"/>
      <c r="H2140" s="160"/>
      <c r="N2140" s="62">
        <f t="shared" si="82"/>
        <v>0</v>
      </c>
    </row>
    <row r="2141" spans="3:14">
      <c r="C2141" s="156"/>
      <c r="D2141" s="157"/>
      <c r="E2141" s="158"/>
      <c r="F2141" s="159"/>
      <c r="G2141" s="158"/>
      <c r="H2141" s="160"/>
      <c r="N2141" s="62">
        <f t="shared" si="82"/>
        <v>0</v>
      </c>
    </row>
    <row r="2142" spans="3:14">
      <c r="C2142" s="156"/>
      <c r="D2142" s="157"/>
      <c r="E2142" s="158"/>
      <c r="F2142" s="159"/>
      <c r="G2142" s="158"/>
      <c r="H2142" s="160"/>
      <c r="N2142" s="62">
        <f t="shared" si="82"/>
        <v>0</v>
      </c>
    </row>
    <row r="2143" spans="3:14">
      <c r="C2143" s="156"/>
      <c r="D2143" s="157"/>
      <c r="E2143" s="158"/>
      <c r="F2143" s="159"/>
      <c r="G2143" s="158"/>
      <c r="H2143" s="160"/>
      <c r="N2143" s="62">
        <f t="shared" si="82"/>
        <v>0</v>
      </c>
    </row>
    <row r="2144" spans="3:14">
      <c r="C2144" s="156"/>
      <c r="D2144" s="157"/>
      <c r="E2144" s="158"/>
      <c r="F2144" s="159"/>
      <c r="G2144" s="158"/>
      <c r="H2144" s="160"/>
      <c r="N2144" s="62">
        <f t="shared" si="82"/>
        <v>0</v>
      </c>
    </row>
    <row r="2145" spans="3:14">
      <c r="C2145" s="156"/>
      <c r="D2145" s="157"/>
      <c r="E2145" s="158"/>
      <c r="F2145" s="159"/>
      <c r="G2145" s="158"/>
      <c r="H2145" s="160"/>
      <c r="N2145" s="62">
        <f t="shared" si="82"/>
        <v>0</v>
      </c>
    </row>
    <row r="2146" spans="3:14">
      <c r="C2146" s="156"/>
      <c r="D2146" s="157"/>
      <c r="E2146" s="158"/>
      <c r="F2146" s="159"/>
      <c r="G2146" s="158"/>
      <c r="H2146" s="160"/>
      <c r="N2146" s="62">
        <f t="shared" si="82"/>
        <v>0</v>
      </c>
    </row>
    <row r="2147" spans="3:14">
      <c r="C2147" s="156"/>
      <c r="D2147" s="157"/>
      <c r="E2147" s="158"/>
      <c r="F2147" s="159"/>
      <c r="G2147" s="158"/>
      <c r="H2147" s="160"/>
      <c r="N2147" s="62">
        <f t="shared" si="82"/>
        <v>0</v>
      </c>
    </row>
    <row r="2148" spans="3:14">
      <c r="C2148" s="156"/>
      <c r="D2148" s="157"/>
      <c r="E2148" s="158"/>
      <c r="F2148" s="159"/>
      <c r="G2148" s="158"/>
      <c r="H2148" s="160"/>
      <c r="N2148" s="62">
        <f t="shared" si="82"/>
        <v>0</v>
      </c>
    </row>
    <row r="2149" spans="3:14">
      <c r="C2149" s="156"/>
      <c r="D2149" s="157"/>
      <c r="E2149" s="158"/>
      <c r="F2149" s="159"/>
      <c r="G2149" s="158"/>
      <c r="H2149" s="160"/>
      <c r="N2149" s="62">
        <f t="shared" si="82"/>
        <v>0</v>
      </c>
    </row>
    <row r="2150" spans="3:14">
      <c r="C2150" s="156"/>
      <c r="D2150" s="157"/>
      <c r="E2150" s="158"/>
      <c r="F2150" s="159"/>
      <c r="G2150" s="158"/>
      <c r="H2150" s="160"/>
      <c r="N2150" s="62">
        <f t="shared" si="82"/>
        <v>0</v>
      </c>
    </row>
    <row r="2151" spans="3:14">
      <c r="C2151" s="156"/>
      <c r="D2151" s="157"/>
      <c r="E2151" s="158"/>
      <c r="F2151" s="159"/>
      <c r="G2151" s="158"/>
      <c r="H2151" s="160"/>
      <c r="N2151" s="62">
        <f t="shared" si="82"/>
        <v>0</v>
      </c>
    </row>
    <row r="2152" spans="3:14">
      <c r="C2152" s="156"/>
      <c r="D2152" s="157"/>
      <c r="E2152" s="158"/>
      <c r="F2152" s="159"/>
      <c r="G2152" s="158"/>
      <c r="H2152" s="160"/>
      <c r="N2152" s="62">
        <f t="shared" si="82"/>
        <v>0</v>
      </c>
    </row>
    <row r="2153" spans="3:14">
      <c r="C2153" s="156"/>
      <c r="D2153" s="157"/>
      <c r="E2153" s="158"/>
      <c r="F2153" s="159"/>
      <c r="G2153" s="158"/>
      <c r="H2153" s="160"/>
      <c r="N2153" s="62">
        <f t="shared" si="82"/>
        <v>0</v>
      </c>
    </row>
    <row r="2154" spans="3:14">
      <c r="C2154" s="156"/>
      <c r="D2154" s="157"/>
      <c r="E2154" s="158"/>
      <c r="F2154" s="159"/>
      <c r="G2154" s="158"/>
      <c r="H2154" s="160"/>
      <c r="N2154" s="62">
        <f t="shared" si="82"/>
        <v>0</v>
      </c>
    </row>
    <row r="2155" spans="3:14">
      <c r="C2155" s="156"/>
      <c r="D2155" s="157"/>
      <c r="E2155" s="158"/>
      <c r="F2155" s="159"/>
      <c r="G2155" s="158"/>
      <c r="H2155" s="160"/>
      <c r="N2155" s="62">
        <f t="shared" si="82"/>
        <v>0</v>
      </c>
    </row>
    <row r="2156" spans="3:14">
      <c r="C2156" s="156"/>
      <c r="D2156" s="157"/>
      <c r="E2156" s="158"/>
      <c r="F2156" s="159"/>
      <c r="G2156" s="158"/>
      <c r="H2156" s="160"/>
      <c r="N2156" s="62">
        <f t="shared" si="82"/>
        <v>0</v>
      </c>
    </row>
    <row r="2157" spans="3:14">
      <c r="C2157" s="156"/>
      <c r="D2157" s="157"/>
      <c r="E2157" s="158"/>
      <c r="F2157" s="159"/>
      <c r="G2157" s="158"/>
      <c r="H2157" s="160"/>
      <c r="N2157" s="62">
        <f t="shared" si="82"/>
        <v>0</v>
      </c>
    </row>
    <row r="2158" spans="3:14">
      <c r="C2158" s="156"/>
      <c r="D2158" s="157"/>
      <c r="E2158" s="158"/>
      <c r="F2158" s="159"/>
      <c r="G2158" s="158"/>
      <c r="H2158" s="160"/>
      <c r="N2158" s="62">
        <f t="shared" si="82"/>
        <v>0</v>
      </c>
    </row>
    <row r="2159" spans="3:14">
      <c r="C2159" s="156"/>
      <c r="D2159" s="157"/>
      <c r="E2159" s="158"/>
      <c r="F2159" s="159"/>
      <c r="G2159" s="158"/>
      <c r="H2159" s="160"/>
      <c r="N2159" s="62">
        <f t="shared" si="82"/>
        <v>0</v>
      </c>
    </row>
    <row r="2160" spans="3:14">
      <c r="C2160" s="156"/>
      <c r="D2160" s="157"/>
      <c r="E2160" s="158"/>
      <c r="F2160" s="159"/>
      <c r="G2160" s="158"/>
      <c r="H2160" s="160"/>
      <c r="N2160" s="62">
        <f t="shared" si="82"/>
        <v>0</v>
      </c>
    </row>
    <row r="2161" spans="3:14">
      <c r="C2161" s="156"/>
      <c r="D2161" s="157"/>
      <c r="E2161" s="158"/>
      <c r="F2161" s="159"/>
      <c r="G2161" s="158"/>
      <c r="H2161" s="160"/>
      <c r="N2161" s="62">
        <f t="shared" si="82"/>
        <v>0</v>
      </c>
    </row>
    <row r="2162" spans="3:14">
      <c r="C2162" s="156"/>
      <c r="D2162" s="157"/>
      <c r="E2162" s="158"/>
      <c r="F2162" s="159"/>
      <c r="G2162" s="158"/>
      <c r="H2162" s="160"/>
      <c r="N2162" s="62">
        <f t="shared" si="82"/>
        <v>0</v>
      </c>
    </row>
    <row r="2163" spans="3:14">
      <c r="C2163" s="156"/>
      <c r="D2163" s="157"/>
      <c r="E2163" s="158"/>
      <c r="F2163" s="159"/>
      <c r="G2163" s="158"/>
      <c r="H2163" s="160"/>
      <c r="N2163" s="62">
        <f t="shared" si="82"/>
        <v>0</v>
      </c>
    </row>
    <row r="2164" spans="3:14">
      <c r="C2164" s="156"/>
      <c r="D2164" s="157"/>
      <c r="E2164" s="158"/>
      <c r="F2164" s="159"/>
      <c r="G2164" s="158"/>
      <c r="H2164" s="160"/>
      <c r="N2164" s="62">
        <f t="shared" si="82"/>
        <v>0</v>
      </c>
    </row>
    <row r="2165" spans="3:14">
      <c r="C2165" s="156"/>
      <c r="D2165" s="157"/>
      <c r="E2165" s="158"/>
      <c r="F2165" s="159"/>
      <c r="G2165" s="158"/>
      <c r="H2165" s="160"/>
      <c r="N2165" s="62">
        <f t="shared" si="82"/>
        <v>0</v>
      </c>
    </row>
    <row r="2166" spans="3:14">
      <c r="C2166" s="156"/>
      <c r="D2166" s="157"/>
      <c r="E2166" s="158"/>
      <c r="F2166" s="159"/>
      <c r="G2166" s="158"/>
      <c r="H2166" s="160"/>
      <c r="N2166" s="62">
        <f t="shared" si="82"/>
        <v>0</v>
      </c>
    </row>
    <row r="2167" spans="3:14">
      <c r="C2167" s="156"/>
      <c r="D2167" s="157"/>
      <c r="E2167" s="158"/>
      <c r="F2167" s="159"/>
      <c r="G2167" s="158"/>
      <c r="H2167" s="160"/>
      <c r="N2167" s="62">
        <f t="shared" si="82"/>
        <v>0</v>
      </c>
    </row>
    <row r="2168" spans="3:14">
      <c r="C2168" s="156"/>
      <c r="D2168" s="157"/>
      <c r="E2168" s="158"/>
      <c r="F2168" s="159"/>
      <c r="G2168" s="158"/>
      <c r="H2168" s="160"/>
      <c r="N2168" s="62">
        <f t="shared" si="82"/>
        <v>0</v>
      </c>
    </row>
    <row r="2169" spans="3:14">
      <c r="C2169" s="156"/>
      <c r="D2169" s="157"/>
      <c r="E2169" s="158"/>
      <c r="F2169" s="159"/>
      <c r="G2169" s="158"/>
      <c r="H2169" s="160"/>
      <c r="N2169" s="62">
        <f t="shared" si="82"/>
        <v>0</v>
      </c>
    </row>
    <row r="2170" spans="3:14">
      <c r="C2170" s="156"/>
      <c r="D2170" s="157"/>
      <c r="E2170" s="158"/>
      <c r="F2170" s="159"/>
      <c r="G2170" s="158"/>
      <c r="H2170" s="160"/>
      <c r="N2170" s="62">
        <f t="shared" si="82"/>
        <v>0</v>
      </c>
    </row>
    <row r="2171" spans="3:14">
      <c r="C2171" s="156"/>
      <c r="D2171" s="157"/>
      <c r="E2171" s="158"/>
      <c r="F2171" s="159"/>
      <c r="G2171" s="158"/>
      <c r="H2171" s="160"/>
      <c r="N2171" s="62">
        <f t="shared" si="82"/>
        <v>0</v>
      </c>
    </row>
    <row r="2172" spans="3:14">
      <c r="C2172" s="156"/>
      <c r="D2172" s="157"/>
      <c r="E2172" s="158"/>
      <c r="F2172" s="159"/>
      <c r="G2172" s="158"/>
      <c r="H2172" s="160"/>
      <c r="N2172" s="62">
        <f t="shared" si="82"/>
        <v>0</v>
      </c>
    </row>
    <row r="2173" spans="3:14">
      <c r="C2173" s="156"/>
      <c r="D2173" s="157"/>
      <c r="E2173" s="158"/>
      <c r="F2173" s="159"/>
      <c r="G2173" s="158"/>
      <c r="H2173" s="160"/>
      <c r="N2173" s="62">
        <f t="shared" si="82"/>
        <v>0</v>
      </c>
    </row>
    <row r="2174" spans="3:14">
      <c r="C2174" s="156"/>
      <c r="D2174" s="157"/>
      <c r="E2174" s="158"/>
      <c r="F2174" s="159"/>
      <c r="G2174" s="158"/>
      <c r="H2174" s="160"/>
      <c r="N2174" s="62">
        <f t="shared" si="82"/>
        <v>0</v>
      </c>
    </row>
    <row r="2175" spans="3:14">
      <c r="C2175" s="156"/>
      <c r="D2175" s="157"/>
      <c r="E2175" s="158"/>
      <c r="F2175" s="159"/>
      <c r="G2175" s="158"/>
      <c r="H2175" s="160"/>
      <c r="N2175" s="62">
        <f t="shared" si="82"/>
        <v>0</v>
      </c>
    </row>
    <row r="2176" spans="3:14">
      <c r="C2176" s="156"/>
      <c r="D2176" s="157"/>
      <c r="E2176" s="158"/>
      <c r="F2176" s="159"/>
      <c r="G2176" s="158"/>
      <c r="H2176" s="160"/>
      <c r="N2176" s="62">
        <f t="shared" si="82"/>
        <v>0</v>
      </c>
    </row>
    <row r="2177" spans="3:14">
      <c r="C2177" s="156"/>
      <c r="D2177" s="157"/>
      <c r="E2177" s="158"/>
      <c r="F2177" s="159"/>
      <c r="G2177" s="158"/>
      <c r="H2177" s="160"/>
      <c r="N2177" s="62">
        <f t="shared" si="82"/>
        <v>0</v>
      </c>
    </row>
    <row r="2178" spans="3:14">
      <c r="C2178" s="156"/>
      <c r="D2178" s="157"/>
      <c r="E2178" s="158"/>
      <c r="F2178" s="159"/>
      <c r="G2178" s="158"/>
      <c r="H2178" s="160"/>
      <c r="N2178" s="62">
        <f t="shared" si="82"/>
        <v>0</v>
      </c>
    </row>
    <row r="2179" spans="3:14">
      <c r="C2179" s="156"/>
      <c r="D2179" s="157"/>
      <c r="E2179" s="158"/>
      <c r="F2179" s="159"/>
      <c r="G2179" s="158"/>
      <c r="H2179" s="160"/>
      <c r="N2179" s="62">
        <f t="shared" si="82"/>
        <v>0</v>
      </c>
    </row>
    <row r="2180" spans="3:14">
      <c r="C2180" s="156"/>
      <c r="D2180" s="157"/>
      <c r="E2180" s="158"/>
      <c r="F2180" s="159"/>
      <c r="G2180" s="158"/>
      <c r="H2180" s="160"/>
      <c r="N2180" s="62">
        <f t="shared" ref="N2180:N2243" si="83">IF(D2180=0,D2179,D2180)</f>
        <v>0</v>
      </c>
    </row>
    <row r="2181" spans="3:14">
      <c r="C2181" s="156"/>
      <c r="D2181" s="157"/>
      <c r="E2181" s="158"/>
      <c r="F2181" s="159"/>
      <c r="G2181" s="158"/>
      <c r="H2181" s="160"/>
      <c r="N2181" s="62">
        <f t="shared" si="83"/>
        <v>0</v>
      </c>
    </row>
    <row r="2182" spans="3:14">
      <c r="C2182" s="156"/>
      <c r="D2182" s="157"/>
      <c r="E2182" s="158"/>
      <c r="F2182" s="159"/>
      <c r="G2182" s="158"/>
      <c r="H2182" s="160"/>
      <c r="N2182" s="62">
        <f t="shared" si="83"/>
        <v>0</v>
      </c>
    </row>
    <row r="2183" spans="3:14">
      <c r="C2183" s="156"/>
      <c r="D2183" s="157"/>
      <c r="E2183" s="158"/>
      <c r="F2183" s="159"/>
      <c r="G2183" s="158"/>
      <c r="H2183" s="160"/>
      <c r="N2183" s="62">
        <f t="shared" si="83"/>
        <v>0</v>
      </c>
    </row>
    <row r="2184" spans="3:14">
      <c r="C2184" s="156"/>
      <c r="D2184" s="157"/>
      <c r="E2184" s="158"/>
      <c r="F2184" s="159"/>
      <c r="G2184" s="158"/>
      <c r="H2184" s="160"/>
      <c r="N2184" s="62">
        <f t="shared" si="83"/>
        <v>0</v>
      </c>
    </row>
    <row r="2185" spans="3:14">
      <c r="C2185" s="156"/>
      <c r="D2185" s="157"/>
      <c r="E2185" s="158"/>
      <c r="F2185" s="159"/>
      <c r="G2185" s="158"/>
      <c r="H2185" s="160"/>
      <c r="N2185" s="62">
        <f t="shared" si="83"/>
        <v>0</v>
      </c>
    </row>
    <row r="2186" spans="3:14">
      <c r="C2186" s="156"/>
      <c r="D2186" s="157"/>
      <c r="E2186" s="158"/>
      <c r="F2186" s="159"/>
      <c r="G2186" s="158"/>
      <c r="H2186" s="160"/>
      <c r="N2186" s="62">
        <f t="shared" si="83"/>
        <v>0</v>
      </c>
    </row>
    <row r="2187" spans="3:14">
      <c r="C2187" s="156"/>
      <c r="D2187" s="157"/>
      <c r="E2187" s="158"/>
      <c r="F2187" s="159"/>
      <c r="G2187" s="158"/>
      <c r="H2187" s="160"/>
      <c r="N2187" s="62">
        <f t="shared" si="83"/>
        <v>0</v>
      </c>
    </row>
    <row r="2188" spans="3:14">
      <c r="C2188" s="156"/>
      <c r="D2188" s="157"/>
      <c r="E2188" s="158"/>
      <c r="F2188" s="159"/>
      <c r="G2188" s="158"/>
      <c r="H2188" s="160"/>
      <c r="N2188" s="62">
        <f t="shared" si="83"/>
        <v>0</v>
      </c>
    </row>
    <row r="2189" spans="3:14">
      <c r="C2189" s="156"/>
      <c r="D2189" s="157"/>
      <c r="E2189" s="158"/>
      <c r="F2189" s="159"/>
      <c r="G2189" s="158"/>
      <c r="H2189" s="160"/>
      <c r="N2189" s="62">
        <f t="shared" si="83"/>
        <v>0</v>
      </c>
    </row>
    <row r="2190" spans="3:14">
      <c r="C2190" s="156"/>
      <c r="D2190" s="157"/>
      <c r="E2190" s="158"/>
      <c r="F2190" s="159"/>
      <c r="G2190" s="158"/>
      <c r="H2190" s="160"/>
      <c r="N2190" s="62">
        <f t="shared" si="83"/>
        <v>0</v>
      </c>
    </row>
    <row r="2191" spans="3:14">
      <c r="C2191" s="156"/>
      <c r="D2191" s="157"/>
      <c r="E2191" s="158"/>
      <c r="F2191" s="159"/>
      <c r="G2191" s="158"/>
      <c r="H2191" s="160"/>
      <c r="N2191" s="62">
        <f t="shared" si="83"/>
        <v>0</v>
      </c>
    </row>
    <row r="2192" spans="3:14">
      <c r="C2192" s="156"/>
      <c r="D2192" s="157"/>
      <c r="E2192" s="158"/>
      <c r="F2192" s="159"/>
      <c r="G2192" s="158"/>
      <c r="H2192" s="160"/>
      <c r="N2192" s="62">
        <f t="shared" si="83"/>
        <v>0</v>
      </c>
    </row>
    <row r="2193" spans="3:14">
      <c r="C2193" s="156"/>
      <c r="D2193" s="157"/>
      <c r="E2193" s="158"/>
      <c r="F2193" s="159"/>
      <c r="G2193" s="158"/>
      <c r="H2193" s="160"/>
      <c r="N2193" s="62">
        <f t="shared" si="83"/>
        <v>0</v>
      </c>
    </row>
    <row r="2194" spans="3:14">
      <c r="C2194" s="156"/>
      <c r="D2194" s="157"/>
      <c r="E2194" s="158"/>
      <c r="F2194" s="159"/>
      <c r="G2194" s="158"/>
      <c r="H2194" s="160"/>
      <c r="N2194" s="62">
        <f t="shared" si="83"/>
        <v>0</v>
      </c>
    </row>
    <row r="2195" spans="3:14">
      <c r="C2195" s="156"/>
      <c r="D2195" s="157"/>
      <c r="E2195" s="158"/>
      <c r="F2195" s="159"/>
      <c r="G2195" s="158"/>
      <c r="H2195" s="160"/>
      <c r="N2195" s="62">
        <f t="shared" si="83"/>
        <v>0</v>
      </c>
    </row>
    <row r="2196" spans="3:14">
      <c r="C2196" s="156"/>
      <c r="D2196" s="157"/>
      <c r="E2196" s="158"/>
      <c r="F2196" s="159"/>
      <c r="G2196" s="158"/>
      <c r="H2196" s="160"/>
      <c r="N2196" s="62">
        <f t="shared" si="83"/>
        <v>0</v>
      </c>
    </row>
    <row r="2197" spans="3:14">
      <c r="C2197" s="156"/>
      <c r="D2197" s="157"/>
      <c r="E2197" s="158"/>
      <c r="F2197" s="159"/>
      <c r="G2197" s="158"/>
      <c r="H2197" s="160"/>
      <c r="N2197" s="62">
        <f t="shared" si="83"/>
        <v>0</v>
      </c>
    </row>
    <row r="2198" spans="3:14">
      <c r="C2198" s="156"/>
      <c r="D2198" s="157"/>
      <c r="E2198" s="158"/>
      <c r="F2198" s="159"/>
      <c r="G2198" s="158"/>
      <c r="H2198" s="160"/>
      <c r="N2198" s="62">
        <f t="shared" si="83"/>
        <v>0</v>
      </c>
    </row>
    <row r="2199" spans="3:14">
      <c r="C2199" s="156"/>
      <c r="D2199" s="157"/>
      <c r="E2199" s="158"/>
      <c r="F2199" s="159"/>
      <c r="G2199" s="158"/>
      <c r="H2199" s="160"/>
      <c r="N2199" s="62">
        <f t="shared" si="83"/>
        <v>0</v>
      </c>
    </row>
    <row r="2200" spans="3:14">
      <c r="C2200" s="156"/>
      <c r="D2200" s="157"/>
      <c r="E2200" s="158"/>
      <c r="F2200" s="159"/>
      <c r="G2200" s="158"/>
      <c r="H2200" s="160"/>
      <c r="N2200" s="62">
        <f t="shared" si="83"/>
        <v>0</v>
      </c>
    </row>
    <row r="2201" spans="3:14">
      <c r="C2201" s="156"/>
      <c r="D2201" s="157"/>
      <c r="E2201" s="158"/>
      <c r="F2201" s="159"/>
      <c r="G2201" s="158"/>
      <c r="H2201" s="160"/>
      <c r="N2201" s="62">
        <f t="shared" si="83"/>
        <v>0</v>
      </c>
    </row>
    <row r="2202" spans="3:14">
      <c r="C2202" s="156"/>
      <c r="D2202" s="157"/>
      <c r="E2202" s="158"/>
      <c r="F2202" s="159"/>
      <c r="G2202" s="158"/>
      <c r="H2202" s="160"/>
      <c r="N2202" s="62">
        <f t="shared" si="83"/>
        <v>0</v>
      </c>
    </row>
    <row r="2203" spans="3:14">
      <c r="C2203" s="156"/>
      <c r="D2203" s="157"/>
      <c r="E2203" s="158"/>
      <c r="F2203" s="159"/>
      <c r="G2203" s="158"/>
      <c r="H2203" s="160"/>
      <c r="N2203" s="62">
        <f t="shared" si="83"/>
        <v>0</v>
      </c>
    </row>
    <row r="2204" spans="3:14">
      <c r="C2204" s="156"/>
      <c r="D2204" s="157"/>
      <c r="E2204" s="158"/>
      <c r="F2204" s="159"/>
      <c r="G2204" s="158"/>
      <c r="H2204" s="160"/>
      <c r="N2204" s="62">
        <f t="shared" si="83"/>
        <v>0</v>
      </c>
    </row>
    <row r="2205" spans="3:14">
      <c r="C2205" s="156"/>
      <c r="D2205" s="157"/>
      <c r="E2205" s="158"/>
      <c r="F2205" s="159"/>
      <c r="G2205" s="158"/>
      <c r="H2205" s="160"/>
      <c r="N2205" s="62">
        <f t="shared" si="83"/>
        <v>0</v>
      </c>
    </row>
    <row r="2206" spans="3:14">
      <c r="C2206" s="156"/>
      <c r="D2206" s="157"/>
      <c r="E2206" s="158"/>
      <c r="F2206" s="159"/>
      <c r="G2206" s="158"/>
      <c r="H2206" s="160"/>
      <c r="N2206" s="62">
        <f t="shared" si="83"/>
        <v>0</v>
      </c>
    </row>
    <row r="2207" spans="3:14">
      <c r="C2207" s="156"/>
      <c r="D2207" s="157"/>
      <c r="E2207" s="158"/>
      <c r="F2207" s="159"/>
      <c r="G2207" s="158"/>
      <c r="H2207" s="160"/>
      <c r="N2207" s="62">
        <f t="shared" si="83"/>
        <v>0</v>
      </c>
    </row>
    <row r="2208" spans="3:14">
      <c r="C2208" s="156"/>
      <c r="D2208" s="157"/>
      <c r="E2208" s="158"/>
      <c r="F2208" s="159"/>
      <c r="G2208" s="158"/>
      <c r="H2208" s="160"/>
      <c r="N2208" s="62">
        <f t="shared" si="83"/>
        <v>0</v>
      </c>
    </row>
    <row r="2209" spans="3:14">
      <c r="C2209" s="156"/>
      <c r="D2209" s="157"/>
      <c r="E2209" s="158"/>
      <c r="F2209" s="159"/>
      <c r="G2209" s="158"/>
      <c r="H2209" s="160"/>
      <c r="N2209" s="62">
        <f t="shared" si="83"/>
        <v>0</v>
      </c>
    </row>
    <row r="2210" spans="3:14">
      <c r="C2210" s="156"/>
      <c r="D2210" s="157"/>
      <c r="E2210" s="158"/>
      <c r="F2210" s="159"/>
      <c r="G2210" s="158"/>
      <c r="H2210" s="160"/>
      <c r="N2210" s="62">
        <f t="shared" si="83"/>
        <v>0</v>
      </c>
    </row>
    <row r="2211" spans="3:14">
      <c r="C2211" s="156"/>
      <c r="D2211" s="157"/>
      <c r="E2211" s="158"/>
      <c r="F2211" s="159"/>
      <c r="G2211" s="158"/>
      <c r="H2211" s="160"/>
      <c r="N2211" s="62">
        <f t="shared" si="83"/>
        <v>0</v>
      </c>
    </row>
    <row r="2212" spans="3:14">
      <c r="C2212" s="156"/>
      <c r="D2212" s="157"/>
      <c r="E2212" s="158"/>
      <c r="F2212" s="159"/>
      <c r="G2212" s="158"/>
      <c r="H2212" s="160"/>
      <c r="N2212" s="62">
        <f t="shared" si="83"/>
        <v>0</v>
      </c>
    </row>
    <row r="2213" spans="3:14">
      <c r="C2213" s="156"/>
      <c r="D2213" s="157"/>
      <c r="E2213" s="158"/>
      <c r="F2213" s="159"/>
      <c r="G2213" s="158"/>
      <c r="H2213" s="160"/>
      <c r="N2213" s="62">
        <f t="shared" si="83"/>
        <v>0</v>
      </c>
    </row>
    <row r="2214" spans="3:14">
      <c r="C2214" s="156"/>
      <c r="D2214" s="157"/>
      <c r="E2214" s="158"/>
      <c r="F2214" s="159"/>
      <c r="G2214" s="158"/>
      <c r="H2214" s="160"/>
      <c r="N2214" s="62">
        <f t="shared" si="83"/>
        <v>0</v>
      </c>
    </row>
    <row r="2215" spans="3:14">
      <c r="C2215" s="156"/>
      <c r="D2215" s="157"/>
      <c r="E2215" s="158"/>
      <c r="F2215" s="159"/>
      <c r="G2215" s="158"/>
      <c r="H2215" s="160"/>
      <c r="N2215" s="62">
        <f t="shared" si="83"/>
        <v>0</v>
      </c>
    </row>
    <row r="2216" spans="3:14">
      <c r="C2216" s="156"/>
      <c r="D2216" s="157"/>
      <c r="E2216" s="158"/>
      <c r="F2216" s="159"/>
      <c r="G2216" s="158"/>
      <c r="H2216" s="160"/>
      <c r="N2216" s="62">
        <f t="shared" si="83"/>
        <v>0</v>
      </c>
    </row>
    <row r="2217" spans="3:14">
      <c r="C2217" s="156"/>
      <c r="D2217" s="157"/>
      <c r="E2217" s="158"/>
      <c r="F2217" s="159"/>
      <c r="G2217" s="158"/>
      <c r="H2217" s="160"/>
      <c r="N2217" s="62">
        <f t="shared" si="83"/>
        <v>0</v>
      </c>
    </row>
    <row r="2218" spans="3:14">
      <c r="C2218" s="156"/>
      <c r="D2218" s="157"/>
      <c r="E2218" s="158"/>
      <c r="F2218" s="159"/>
      <c r="G2218" s="158"/>
      <c r="H2218" s="160"/>
      <c r="N2218" s="62">
        <f t="shared" si="83"/>
        <v>0</v>
      </c>
    </row>
    <row r="2219" spans="3:14">
      <c r="C2219" s="156"/>
      <c r="D2219" s="157"/>
      <c r="E2219" s="158"/>
      <c r="F2219" s="159"/>
      <c r="G2219" s="158"/>
      <c r="H2219" s="160"/>
      <c r="N2219" s="62">
        <f t="shared" si="83"/>
        <v>0</v>
      </c>
    </row>
    <row r="2220" spans="3:14">
      <c r="C2220" s="156"/>
      <c r="D2220" s="157"/>
      <c r="E2220" s="158"/>
      <c r="F2220" s="159"/>
      <c r="G2220" s="158"/>
      <c r="H2220" s="160"/>
      <c r="N2220" s="62">
        <f t="shared" si="83"/>
        <v>0</v>
      </c>
    </row>
    <row r="2221" spans="3:14">
      <c r="C2221" s="156"/>
      <c r="D2221" s="157"/>
      <c r="E2221" s="158"/>
      <c r="F2221" s="159"/>
      <c r="G2221" s="158"/>
      <c r="H2221" s="160"/>
      <c r="N2221" s="62">
        <f t="shared" si="83"/>
        <v>0</v>
      </c>
    </row>
    <row r="2222" spans="3:14">
      <c r="C2222" s="156"/>
      <c r="D2222" s="157"/>
      <c r="E2222" s="158"/>
      <c r="F2222" s="159"/>
      <c r="G2222" s="158"/>
      <c r="H2222" s="160"/>
      <c r="N2222" s="62">
        <f t="shared" si="83"/>
        <v>0</v>
      </c>
    </row>
    <row r="2223" spans="3:14">
      <c r="C2223" s="156"/>
      <c r="D2223" s="157"/>
      <c r="E2223" s="158"/>
      <c r="F2223" s="159"/>
      <c r="G2223" s="158"/>
      <c r="H2223" s="160"/>
      <c r="N2223" s="62">
        <f t="shared" si="83"/>
        <v>0</v>
      </c>
    </row>
    <row r="2224" spans="3:14">
      <c r="C2224" s="156"/>
      <c r="D2224" s="157"/>
      <c r="E2224" s="158"/>
      <c r="F2224" s="159"/>
      <c r="G2224" s="158"/>
      <c r="H2224" s="160"/>
      <c r="N2224" s="62">
        <f t="shared" si="83"/>
        <v>0</v>
      </c>
    </row>
    <row r="2225" spans="3:14">
      <c r="C2225" s="156"/>
      <c r="D2225" s="157"/>
      <c r="E2225" s="158"/>
      <c r="F2225" s="159"/>
      <c r="G2225" s="158"/>
      <c r="H2225" s="160"/>
      <c r="N2225" s="62">
        <f t="shared" si="83"/>
        <v>0</v>
      </c>
    </row>
    <row r="2226" spans="3:14">
      <c r="C2226" s="156"/>
      <c r="D2226" s="157"/>
      <c r="E2226" s="158"/>
      <c r="F2226" s="159"/>
      <c r="G2226" s="158"/>
      <c r="H2226" s="160"/>
      <c r="N2226" s="62">
        <f t="shared" si="83"/>
        <v>0</v>
      </c>
    </row>
    <row r="2227" spans="3:14">
      <c r="C2227" s="156"/>
      <c r="D2227" s="157"/>
      <c r="E2227" s="158"/>
      <c r="F2227" s="159"/>
      <c r="G2227" s="158"/>
      <c r="H2227" s="160"/>
      <c r="N2227" s="62">
        <f t="shared" si="83"/>
        <v>0</v>
      </c>
    </row>
    <row r="2228" spans="3:14">
      <c r="C2228" s="156"/>
      <c r="D2228" s="157"/>
      <c r="E2228" s="158"/>
      <c r="F2228" s="159"/>
      <c r="G2228" s="158"/>
      <c r="H2228" s="160"/>
      <c r="N2228" s="62">
        <f t="shared" si="83"/>
        <v>0</v>
      </c>
    </row>
    <row r="2229" spans="3:14">
      <c r="C2229" s="156"/>
      <c r="D2229" s="157"/>
      <c r="E2229" s="158"/>
      <c r="F2229" s="159"/>
      <c r="G2229" s="158"/>
      <c r="H2229" s="160"/>
      <c r="N2229" s="62">
        <f t="shared" si="83"/>
        <v>0</v>
      </c>
    </row>
    <row r="2230" spans="3:14">
      <c r="C2230" s="156"/>
      <c r="D2230" s="157"/>
      <c r="E2230" s="158"/>
      <c r="F2230" s="159"/>
      <c r="G2230" s="158"/>
      <c r="H2230" s="160"/>
      <c r="N2230" s="62">
        <f t="shared" si="83"/>
        <v>0</v>
      </c>
    </row>
    <row r="2231" spans="3:14">
      <c r="C2231" s="156"/>
      <c r="D2231" s="157"/>
      <c r="E2231" s="158"/>
      <c r="F2231" s="159"/>
      <c r="G2231" s="158"/>
      <c r="H2231" s="160"/>
      <c r="N2231" s="62">
        <f t="shared" si="83"/>
        <v>0</v>
      </c>
    </row>
    <row r="2232" spans="3:14">
      <c r="C2232" s="156"/>
      <c r="D2232" s="157"/>
      <c r="E2232" s="158"/>
      <c r="F2232" s="159"/>
      <c r="G2232" s="158"/>
      <c r="H2232" s="160"/>
      <c r="N2232" s="62">
        <f t="shared" si="83"/>
        <v>0</v>
      </c>
    </row>
    <row r="2233" spans="3:14">
      <c r="C2233" s="156"/>
      <c r="D2233" s="157"/>
      <c r="E2233" s="158"/>
      <c r="F2233" s="159"/>
      <c r="G2233" s="158"/>
      <c r="H2233" s="160"/>
      <c r="N2233" s="62">
        <f t="shared" si="83"/>
        <v>0</v>
      </c>
    </row>
    <row r="2234" spans="3:14">
      <c r="C2234" s="156"/>
      <c r="D2234" s="157"/>
      <c r="E2234" s="158"/>
      <c r="F2234" s="159"/>
      <c r="G2234" s="158"/>
      <c r="H2234" s="160"/>
      <c r="N2234" s="62">
        <f t="shared" si="83"/>
        <v>0</v>
      </c>
    </row>
    <row r="2235" spans="3:14">
      <c r="C2235" s="156"/>
      <c r="D2235" s="157"/>
      <c r="E2235" s="158"/>
      <c r="F2235" s="159"/>
      <c r="G2235" s="158"/>
      <c r="H2235" s="160"/>
      <c r="N2235" s="62">
        <f t="shared" si="83"/>
        <v>0</v>
      </c>
    </row>
    <row r="2236" spans="3:14">
      <c r="C2236" s="156"/>
      <c r="D2236" s="157"/>
      <c r="E2236" s="158"/>
      <c r="F2236" s="159"/>
      <c r="G2236" s="158"/>
      <c r="H2236" s="160"/>
      <c r="N2236" s="62">
        <f t="shared" si="83"/>
        <v>0</v>
      </c>
    </row>
    <row r="2237" spans="3:14">
      <c r="C2237" s="156"/>
      <c r="D2237" s="157"/>
      <c r="E2237" s="158"/>
      <c r="F2237" s="159"/>
      <c r="G2237" s="158"/>
      <c r="H2237" s="160"/>
      <c r="N2237" s="62">
        <f t="shared" si="83"/>
        <v>0</v>
      </c>
    </row>
    <row r="2238" spans="3:14">
      <c r="C2238" s="156"/>
      <c r="D2238" s="157"/>
      <c r="E2238" s="158"/>
      <c r="F2238" s="159"/>
      <c r="G2238" s="158"/>
      <c r="H2238" s="160"/>
      <c r="N2238" s="62">
        <f t="shared" si="83"/>
        <v>0</v>
      </c>
    </row>
    <row r="2239" spans="3:14">
      <c r="C2239" s="156"/>
      <c r="D2239" s="157"/>
      <c r="E2239" s="158"/>
      <c r="F2239" s="159"/>
      <c r="G2239" s="158"/>
      <c r="H2239" s="160"/>
      <c r="N2239" s="62">
        <f t="shared" si="83"/>
        <v>0</v>
      </c>
    </row>
    <row r="2240" spans="3:14">
      <c r="C2240" s="156"/>
      <c r="D2240" s="157"/>
      <c r="E2240" s="158"/>
      <c r="F2240" s="159"/>
      <c r="G2240" s="158"/>
      <c r="H2240" s="160"/>
      <c r="N2240" s="62">
        <f t="shared" si="83"/>
        <v>0</v>
      </c>
    </row>
    <row r="2241" spans="3:14">
      <c r="C2241" s="156"/>
      <c r="D2241" s="157"/>
      <c r="E2241" s="158"/>
      <c r="F2241" s="159"/>
      <c r="G2241" s="158"/>
      <c r="H2241" s="160"/>
      <c r="N2241" s="62">
        <f t="shared" si="83"/>
        <v>0</v>
      </c>
    </row>
    <row r="2242" spans="3:14">
      <c r="C2242" s="156"/>
      <c r="D2242" s="157"/>
      <c r="E2242" s="158"/>
      <c r="F2242" s="159"/>
      <c r="G2242" s="158"/>
      <c r="H2242" s="160"/>
      <c r="N2242" s="62">
        <f t="shared" si="83"/>
        <v>0</v>
      </c>
    </row>
    <row r="2243" spans="3:14">
      <c r="C2243" s="156"/>
      <c r="D2243" s="157"/>
      <c r="E2243" s="158"/>
      <c r="F2243" s="159"/>
      <c r="G2243" s="158"/>
      <c r="H2243" s="160"/>
      <c r="N2243" s="62">
        <f t="shared" si="83"/>
        <v>0</v>
      </c>
    </row>
    <row r="2244" spans="3:14">
      <c r="C2244" s="156"/>
      <c r="D2244" s="157"/>
      <c r="E2244" s="158"/>
      <c r="F2244" s="159"/>
      <c r="G2244" s="158"/>
      <c r="H2244" s="160"/>
      <c r="N2244" s="62">
        <f t="shared" ref="N2244:N2307" si="84">IF(D2244=0,D2243,D2244)</f>
        <v>0</v>
      </c>
    </row>
    <row r="2245" spans="3:14">
      <c r="C2245" s="156"/>
      <c r="D2245" s="157"/>
      <c r="E2245" s="158"/>
      <c r="F2245" s="159"/>
      <c r="G2245" s="158"/>
      <c r="H2245" s="160"/>
      <c r="N2245" s="62">
        <f t="shared" si="84"/>
        <v>0</v>
      </c>
    </row>
    <row r="2246" spans="3:14">
      <c r="C2246" s="156"/>
      <c r="D2246" s="157"/>
      <c r="E2246" s="158"/>
      <c r="F2246" s="159"/>
      <c r="G2246" s="158"/>
      <c r="H2246" s="160"/>
      <c r="N2246" s="62">
        <f t="shared" si="84"/>
        <v>0</v>
      </c>
    </row>
    <row r="2247" spans="3:14">
      <c r="C2247" s="156"/>
      <c r="D2247" s="157"/>
      <c r="E2247" s="158"/>
      <c r="F2247" s="159"/>
      <c r="G2247" s="158"/>
      <c r="H2247" s="160"/>
      <c r="N2247" s="62">
        <f t="shared" si="84"/>
        <v>0</v>
      </c>
    </row>
    <row r="2248" spans="3:14">
      <c r="C2248" s="156"/>
      <c r="D2248" s="157"/>
      <c r="E2248" s="158"/>
      <c r="F2248" s="159"/>
      <c r="G2248" s="158"/>
      <c r="H2248" s="160"/>
      <c r="N2248" s="62">
        <f t="shared" si="84"/>
        <v>0</v>
      </c>
    </row>
    <row r="2249" spans="3:14">
      <c r="C2249" s="156"/>
      <c r="D2249" s="157"/>
      <c r="E2249" s="158"/>
      <c r="F2249" s="159"/>
      <c r="G2249" s="158"/>
      <c r="H2249" s="160"/>
      <c r="N2249" s="62">
        <f t="shared" si="84"/>
        <v>0</v>
      </c>
    </row>
    <row r="2250" spans="3:14">
      <c r="C2250" s="156"/>
      <c r="D2250" s="157"/>
      <c r="E2250" s="158"/>
      <c r="F2250" s="159"/>
      <c r="G2250" s="158"/>
      <c r="H2250" s="160"/>
      <c r="N2250" s="62">
        <f t="shared" si="84"/>
        <v>0</v>
      </c>
    </row>
    <row r="2251" spans="3:14">
      <c r="C2251" s="156"/>
      <c r="D2251" s="157"/>
      <c r="E2251" s="158"/>
      <c r="F2251" s="159"/>
      <c r="G2251" s="158"/>
      <c r="H2251" s="160"/>
      <c r="N2251" s="62">
        <f t="shared" si="84"/>
        <v>0</v>
      </c>
    </row>
    <row r="2252" spans="3:14">
      <c r="C2252" s="156"/>
      <c r="D2252" s="157"/>
      <c r="E2252" s="158"/>
      <c r="F2252" s="159"/>
      <c r="G2252" s="158"/>
      <c r="H2252" s="160"/>
      <c r="N2252" s="62">
        <f t="shared" si="84"/>
        <v>0</v>
      </c>
    </row>
    <row r="2253" spans="3:14">
      <c r="C2253" s="156"/>
      <c r="D2253" s="157"/>
      <c r="E2253" s="158"/>
      <c r="F2253" s="159"/>
      <c r="G2253" s="158"/>
      <c r="H2253" s="160"/>
      <c r="N2253" s="62">
        <f t="shared" si="84"/>
        <v>0</v>
      </c>
    </row>
    <row r="2254" spans="3:14">
      <c r="C2254" s="156"/>
      <c r="D2254" s="157"/>
      <c r="E2254" s="158"/>
      <c r="F2254" s="159"/>
      <c r="G2254" s="158"/>
      <c r="H2254" s="160"/>
      <c r="N2254" s="62">
        <f t="shared" si="84"/>
        <v>0</v>
      </c>
    </row>
    <row r="2255" spans="3:14">
      <c r="C2255" s="156"/>
      <c r="D2255" s="157"/>
      <c r="E2255" s="158"/>
      <c r="F2255" s="159"/>
      <c r="G2255" s="158"/>
      <c r="H2255" s="160"/>
      <c r="N2255" s="62">
        <f t="shared" si="84"/>
        <v>0</v>
      </c>
    </row>
    <row r="2256" spans="3:14">
      <c r="C2256" s="156"/>
      <c r="D2256" s="157"/>
      <c r="E2256" s="158"/>
      <c r="F2256" s="159"/>
      <c r="G2256" s="158"/>
      <c r="H2256" s="160"/>
      <c r="N2256" s="62">
        <f t="shared" si="84"/>
        <v>0</v>
      </c>
    </row>
    <row r="2257" spans="3:14">
      <c r="C2257" s="156"/>
      <c r="D2257" s="157"/>
      <c r="E2257" s="158"/>
      <c r="F2257" s="159"/>
      <c r="G2257" s="158"/>
      <c r="H2257" s="160"/>
      <c r="N2257" s="62">
        <f t="shared" si="84"/>
        <v>0</v>
      </c>
    </row>
    <row r="2258" spans="3:14">
      <c r="C2258" s="156"/>
      <c r="D2258" s="157"/>
      <c r="E2258" s="158"/>
      <c r="F2258" s="159"/>
      <c r="G2258" s="158"/>
      <c r="H2258" s="160"/>
      <c r="N2258" s="62">
        <f t="shared" si="84"/>
        <v>0</v>
      </c>
    </row>
    <row r="2259" spans="3:14">
      <c r="C2259" s="156"/>
      <c r="D2259" s="157"/>
      <c r="E2259" s="158"/>
      <c r="F2259" s="159"/>
      <c r="G2259" s="158"/>
      <c r="H2259" s="160"/>
      <c r="N2259" s="62">
        <f t="shared" si="84"/>
        <v>0</v>
      </c>
    </row>
    <row r="2260" spans="3:14">
      <c r="C2260" s="156"/>
      <c r="D2260" s="157"/>
      <c r="E2260" s="158"/>
      <c r="F2260" s="159"/>
      <c r="G2260" s="158"/>
      <c r="H2260" s="160"/>
      <c r="N2260" s="62">
        <f t="shared" si="84"/>
        <v>0</v>
      </c>
    </row>
    <row r="2261" spans="3:14">
      <c r="C2261" s="156"/>
      <c r="D2261" s="157"/>
      <c r="E2261" s="158"/>
      <c r="F2261" s="159"/>
      <c r="G2261" s="158"/>
      <c r="H2261" s="160"/>
      <c r="N2261" s="62">
        <f t="shared" si="84"/>
        <v>0</v>
      </c>
    </row>
    <row r="2262" spans="3:14">
      <c r="C2262" s="156"/>
      <c r="D2262" s="157"/>
      <c r="E2262" s="158"/>
      <c r="F2262" s="159"/>
      <c r="G2262" s="158"/>
      <c r="H2262" s="160"/>
      <c r="N2262" s="62">
        <f t="shared" si="84"/>
        <v>0</v>
      </c>
    </row>
    <row r="2263" spans="3:14">
      <c r="C2263" s="156"/>
      <c r="D2263" s="157"/>
      <c r="E2263" s="158"/>
      <c r="F2263" s="159"/>
      <c r="G2263" s="158"/>
      <c r="H2263" s="160"/>
      <c r="N2263" s="62">
        <f t="shared" si="84"/>
        <v>0</v>
      </c>
    </row>
    <row r="2264" spans="3:14">
      <c r="C2264" s="156"/>
      <c r="D2264" s="157"/>
      <c r="E2264" s="158"/>
      <c r="F2264" s="159"/>
      <c r="G2264" s="158"/>
      <c r="H2264" s="160"/>
      <c r="N2264" s="62">
        <f t="shared" si="84"/>
        <v>0</v>
      </c>
    </row>
    <row r="2265" spans="3:14">
      <c r="C2265" s="156"/>
      <c r="D2265" s="157"/>
      <c r="E2265" s="158"/>
      <c r="F2265" s="159"/>
      <c r="G2265" s="158"/>
      <c r="H2265" s="160"/>
      <c r="N2265" s="62">
        <f t="shared" si="84"/>
        <v>0</v>
      </c>
    </row>
    <row r="2266" spans="3:14">
      <c r="C2266" s="156"/>
      <c r="D2266" s="157"/>
      <c r="E2266" s="158"/>
      <c r="F2266" s="159"/>
      <c r="G2266" s="158"/>
      <c r="H2266" s="160"/>
      <c r="N2266" s="62">
        <f t="shared" si="84"/>
        <v>0</v>
      </c>
    </row>
    <row r="2267" spans="3:14">
      <c r="C2267" s="156"/>
      <c r="D2267" s="157"/>
      <c r="E2267" s="158"/>
      <c r="F2267" s="159"/>
      <c r="G2267" s="158"/>
      <c r="H2267" s="160"/>
      <c r="N2267" s="62">
        <f t="shared" si="84"/>
        <v>0</v>
      </c>
    </row>
    <row r="2268" spans="3:14">
      <c r="C2268" s="156"/>
      <c r="D2268" s="157"/>
      <c r="E2268" s="158"/>
      <c r="F2268" s="159"/>
      <c r="G2268" s="158"/>
      <c r="H2268" s="160"/>
      <c r="N2268" s="62">
        <f t="shared" si="84"/>
        <v>0</v>
      </c>
    </row>
    <row r="2269" spans="3:14">
      <c r="C2269" s="156"/>
      <c r="D2269" s="157"/>
      <c r="E2269" s="158"/>
      <c r="F2269" s="159"/>
      <c r="G2269" s="158"/>
      <c r="H2269" s="160"/>
      <c r="N2269" s="62">
        <f t="shared" si="84"/>
        <v>0</v>
      </c>
    </row>
    <row r="2270" spans="3:14">
      <c r="C2270" s="156"/>
      <c r="D2270" s="157"/>
      <c r="E2270" s="158"/>
      <c r="F2270" s="159"/>
      <c r="G2270" s="158"/>
      <c r="H2270" s="160"/>
      <c r="N2270" s="62">
        <f t="shared" si="84"/>
        <v>0</v>
      </c>
    </row>
    <row r="2271" spans="3:14">
      <c r="C2271" s="156"/>
      <c r="D2271" s="157"/>
      <c r="E2271" s="158"/>
      <c r="F2271" s="159"/>
      <c r="G2271" s="158"/>
      <c r="H2271" s="160"/>
      <c r="N2271" s="62">
        <f t="shared" si="84"/>
        <v>0</v>
      </c>
    </row>
    <row r="2272" spans="3:14">
      <c r="C2272" s="156"/>
      <c r="D2272" s="157"/>
      <c r="E2272" s="158"/>
      <c r="F2272" s="159"/>
      <c r="G2272" s="158"/>
      <c r="H2272" s="160"/>
      <c r="N2272" s="62">
        <f t="shared" si="84"/>
        <v>0</v>
      </c>
    </row>
    <row r="2273" spans="3:14">
      <c r="C2273" s="156"/>
      <c r="D2273" s="157"/>
      <c r="E2273" s="158"/>
      <c r="F2273" s="159"/>
      <c r="G2273" s="158"/>
      <c r="H2273" s="160"/>
      <c r="N2273" s="62">
        <f t="shared" si="84"/>
        <v>0</v>
      </c>
    </row>
    <row r="2274" spans="3:14">
      <c r="C2274" s="156"/>
      <c r="D2274" s="157"/>
      <c r="E2274" s="158"/>
      <c r="F2274" s="159"/>
      <c r="G2274" s="158"/>
      <c r="H2274" s="160"/>
      <c r="N2274" s="62">
        <f t="shared" si="84"/>
        <v>0</v>
      </c>
    </row>
    <row r="2275" spans="3:14">
      <c r="C2275" s="156"/>
      <c r="D2275" s="157"/>
      <c r="E2275" s="158"/>
      <c r="F2275" s="159"/>
      <c r="G2275" s="158"/>
      <c r="H2275" s="160"/>
      <c r="N2275" s="62">
        <f t="shared" si="84"/>
        <v>0</v>
      </c>
    </row>
    <row r="2276" spans="3:14">
      <c r="C2276" s="156"/>
      <c r="D2276" s="157"/>
      <c r="E2276" s="158"/>
      <c r="F2276" s="159"/>
      <c r="G2276" s="158"/>
      <c r="H2276" s="160"/>
      <c r="N2276" s="62">
        <f t="shared" si="84"/>
        <v>0</v>
      </c>
    </row>
    <row r="2277" spans="3:14">
      <c r="C2277" s="156"/>
      <c r="D2277" s="157"/>
      <c r="E2277" s="158"/>
      <c r="F2277" s="159"/>
      <c r="G2277" s="158"/>
      <c r="H2277" s="160"/>
      <c r="N2277" s="62">
        <f t="shared" si="84"/>
        <v>0</v>
      </c>
    </row>
    <row r="2278" spans="3:14">
      <c r="C2278" s="156"/>
      <c r="D2278" s="157"/>
      <c r="E2278" s="158"/>
      <c r="F2278" s="159"/>
      <c r="G2278" s="158"/>
      <c r="H2278" s="160"/>
      <c r="N2278" s="62">
        <f t="shared" si="84"/>
        <v>0</v>
      </c>
    </row>
    <row r="2279" spans="3:14">
      <c r="C2279" s="156"/>
      <c r="D2279" s="157"/>
      <c r="E2279" s="158"/>
      <c r="F2279" s="159"/>
      <c r="G2279" s="158"/>
      <c r="H2279" s="160"/>
      <c r="N2279" s="62">
        <f t="shared" si="84"/>
        <v>0</v>
      </c>
    </row>
    <row r="2280" spans="3:14">
      <c r="C2280" s="156"/>
      <c r="D2280" s="157"/>
      <c r="E2280" s="158"/>
      <c r="F2280" s="159"/>
      <c r="G2280" s="158"/>
      <c r="H2280" s="160"/>
      <c r="N2280" s="62">
        <f t="shared" si="84"/>
        <v>0</v>
      </c>
    </row>
    <row r="2281" spans="3:14">
      <c r="C2281" s="156"/>
      <c r="D2281" s="157"/>
      <c r="E2281" s="158"/>
      <c r="F2281" s="159"/>
      <c r="G2281" s="158"/>
      <c r="H2281" s="160"/>
      <c r="N2281" s="62">
        <f t="shared" si="84"/>
        <v>0</v>
      </c>
    </row>
    <row r="2282" spans="3:14">
      <c r="C2282" s="156"/>
      <c r="D2282" s="157"/>
      <c r="E2282" s="158"/>
      <c r="F2282" s="159"/>
      <c r="G2282" s="158"/>
      <c r="H2282" s="160"/>
      <c r="N2282" s="62">
        <f t="shared" si="84"/>
        <v>0</v>
      </c>
    </row>
    <row r="2283" spans="3:14">
      <c r="C2283" s="156"/>
      <c r="D2283" s="157"/>
      <c r="E2283" s="158"/>
      <c r="F2283" s="159"/>
      <c r="G2283" s="158"/>
      <c r="H2283" s="160"/>
      <c r="N2283" s="62">
        <f t="shared" si="84"/>
        <v>0</v>
      </c>
    </row>
    <row r="2284" spans="3:14">
      <c r="C2284" s="156"/>
      <c r="D2284" s="157"/>
      <c r="E2284" s="158"/>
      <c r="F2284" s="159"/>
      <c r="G2284" s="158"/>
      <c r="H2284" s="160"/>
      <c r="N2284" s="62">
        <f t="shared" si="84"/>
        <v>0</v>
      </c>
    </row>
    <row r="2285" spans="3:14">
      <c r="C2285" s="156"/>
      <c r="D2285" s="157"/>
      <c r="E2285" s="158"/>
      <c r="F2285" s="159"/>
      <c r="G2285" s="158"/>
      <c r="H2285" s="160"/>
      <c r="N2285" s="62">
        <f t="shared" si="84"/>
        <v>0</v>
      </c>
    </row>
    <row r="2286" spans="3:14">
      <c r="C2286" s="156"/>
      <c r="D2286" s="157"/>
      <c r="E2286" s="158"/>
      <c r="F2286" s="159"/>
      <c r="G2286" s="158"/>
      <c r="H2286" s="160"/>
      <c r="N2286" s="62">
        <f t="shared" si="84"/>
        <v>0</v>
      </c>
    </row>
    <row r="2287" spans="3:14">
      <c r="C2287" s="156"/>
      <c r="D2287" s="157"/>
      <c r="E2287" s="158"/>
      <c r="F2287" s="159"/>
      <c r="G2287" s="158"/>
      <c r="H2287" s="160"/>
      <c r="N2287" s="62">
        <f t="shared" si="84"/>
        <v>0</v>
      </c>
    </row>
    <row r="2288" spans="3:14">
      <c r="C2288" s="156"/>
      <c r="D2288" s="157"/>
      <c r="E2288" s="158"/>
      <c r="F2288" s="159"/>
      <c r="G2288" s="158"/>
      <c r="H2288" s="160"/>
      <c r="N2288" s="62">
        <f t="shared" si="84"/>
        <v>0</v>
      </c>
    </row>
    <row r="2289" spans="3:14">
      <c r="C2289" s="156"/>
      <c r="D2289" s="157"/>
      <c r="E2289" s="158"/>
      <c r="F2289" s="159"/>
      <c r="G2289" s="158"/>
      <c r="H2289" s="160"/>
      <c r="N2289" s="62">
        <f t="shared" si="84"/>
        <v>0</v>
      </c>
    </row>
    <row r="2290" spans="3:14">
      <c r="C2290" s="156"/>
      <c r="D2290" s="157"/>
      <c r="E2290" s="158"/>
      <c r="F2290" s="159"/>
      <c r="G2290" s="158"/>
      <c r="H2290" s="160"/>
      <c r="N2290" s="62">
        <f t="shared" si="84"/>
        <v>0</v>
      </c>
    </row>
    <row r="2291" spans="3:14">
      <c r="C2291" s="156"/>
      <c r="D2291" s="157"/>
      <c r="E2291" s="158"/>
      <c r="F2291" s="159"/>
      <c r="G2291" s="158"/>
      <c r="H2291" s="160"/>
      <c r="N2291" s="62">
        <f t="shared" si="84"/>
        <v>0</v>
      </c>
    </row>
    <row r="2292" spans="3:14">
      <c r="C2292" s="156"/>
      <c r="D2292" s="157"/>
      <c r="E2292" s="158"/>
      <c r="F2292" s="159"/>
      <c r="G2292" s="158"/>
      <c r="H2292" s="160"/>
      <c r="N2292" s="62">
        <f t="shared" si="84"/>
        <v>0</v>
      </c>
    </row>
    <row r="2293" spans="3:14">
      <c r="C2293" s="156"/>
      <c r="D2293" s="157"/>
      <c r="E2293" s="158"/>
      <c r="F2293" s="159"/>
      <c r="G2293" s="158"/>
      <c r="H2293" s="160"/>
      <c r="N2293" s="62">
        <f t="shared" si="84"/>
        <v>0</v>
      </c>
    </row>
    <row r="2294" spans="3:14">
      <c r="C2294" s="156"/>
      <c r="D2294" s="157"/>
      <c r="E2294" s="158"/>
      <c r="F2294" s="159"/>
      <c r="G2294" s="158"/>
      <c r="H2294" s="160"/>
      <c r="N2294" s="62">
        <f t="shared" si="84"/>
        <v>0</v>
      </c>
    </row>
    <row r="2295" spans="3:14">
      <c r="C2295" s="156"/>
      <c r="D2295" s="157"/>
      <c r="E2295" s="158"/>
      <c r="F2295" s="159"/>
      <c r="G2295" s="158"/>
      <c r="H2295" s="160"/>
      <c r="N2295" s="62">
        <f t="shared" si="84"/>
        <v>0</v>
      </c>
    </row>
    <row r="2296" spans="3:14">
      <c r="C2296" s="156"/>
      <c r="D2296" s="157"/>
      <c r="E2296" s="158"/>
      <c r="F2296" s="159"/>
      <c r="G2296" s="158"/>
      <c r="H2296" s="160"/>
      <c r="N2296" s="62">
        <f t="shared" si="84"/>
        <v>0</v>
      </c>
    </row>
    <row r="2297" spans="3:14">
      <c r="C2297" s="156"/>
      <c r="D2297" s="157"/>
      <c r="E2297" s="158"/>
      <c r="F2297" s="159"/>
      <c r="G2297" s="158"/>
      <c r="H2297" s="160"/>
      <c r="N2297" s="62">
        <f t="shared" si="84"/>
        <v>0</v>
      </c>
    </row>
    <row r="2298" spans="3:14">
      <c r="C2298" s="156"/>
      <c r="D2298" s="157"/>
      <c r="E2298" s="158"/>
      <c r="F2298" s="159"/>
      <c r="G2298" s="158"/>
      <c r="H2298" s="160"/>
      <c r="N2298" s="62">
        <f t="shared" si="84"/>
        <v>0</v>
      </c>
    </row>
    <row r="2299" spans="3:14">
      <c r="C2299" s="156"/>
      <c r="D2299" s="157"/>
      <c r="E2299" s="158"/>
      <c r="F2299" s="159"/>
      <c r="G2299" s="158"/>
      <c r="H2299" s="160"/>
      <c r="N2299" s="62">
        <f t="shared" si="84"/>
        <v>0</v>
      </c>
    </row>
    <row r="2300" spans="3:14">
      <c r="C2300" s="156"/>
      <c r="D2300" s="157"/>
      <c r="E2300" s="158"/>
      <c r="F2300" s="159"/>
      <c r="G2300" s="158"/>
      <c r="H2300" s="160"/>
      <c r="N2300" s="62">
        <f t="shared" si="84"/>
        <v>0</v>
      </c>
    </row>
    <row r="2301" spans="3:14">
      <c r="C2301" s="156"/>
      <c r="D2301" s="157"/>
      <c r="E2301" s="158"/>
      <c r="F2301" s="159"/>
      <c r="G2301" s="158"/>
      <c r="H2301" s="160"/>
      <c r="N2301" s="62">
        <f t="shared" si="84"/>
        <v>0</v>
      </c>
    </row>
    <row r="2302" spans="3:14">
      <c r="C2302" s="156"/>
      <c r="D2302" s="157"/>
      <c r="E2302" s="158"/>
      <c r="F2302" s="159"/>
      <c r="G2302" s="158"/>
      <c r="H2302" s="160"/>
      <c r="N2302" s="62">
        <f t="shared" si="84"/>
        <v>0</v>
      </c>
    </row>
    <row r="2303" spans="3:14">
      <c r="C2303" s="156"/>
      <c r="D2303" s="157"/>
      <c r="E2303" s="158"/>
      <c r="F2303" s="159"/>
      <c r="G2303" s="158"/>
      <c r="H2303" s="160"/>
      <c r="N2303" s="62">
        <f t="shared" si="84"/>
        <v>0</v>
      </c>
    </row>
    <row r="2304" spans="3:14">
      <c r="C2304" s="156"/>
      <c r="D2304" s="157"/>
      <c r="E2304" s="158"/>
      <c r="F2304" s="159"/>
      <c r="G2304" s="158"/>
      <c r="H2304" s="160"/>
      <c r="N2304" s="62">
        <f t="shared" si="84"/>
        <v>0</v>
      </c>
    </row>
    <row r="2305" spans="3:14">
      <c r="C2305" s="156"/>
      <c r="D2305" s="157"/>
      <c r="E2305" s="158"/>
      <c r="F2305" s="159"/>
      <c r="G2305" s="158"/>
      <c r="H2305" s="160"/>
      <c r="N2305" s="62">
        <f t="shared" si="84"/>
        <v>0</v>
      </c>
    </row>
    <row r="2306" spans="3:14">
      <c r="C2306" s="156"/>
      <c r="D2306" s="157"/>
      <c r="E2306" s="158"/>
      <c r="F2306" s="159"/>
      <c r="G2306" s="158"/>
      <c r="H2306" s="160"/>
      <c r="N2306" s="62">
        <f t="shared" si="84"/>
        <v>0</v>
      </c>
    </row>
    <row r="2307" spans="3:14">
      <c r="C2307" s="156"/>
      <c r="D2307" s="157"/>
      <c r="E2307" s="158"/>
      <c r="F2307" s="159"/>
      <c r="G2307" s="158"/>
      <c r="H2307" s="160"/>
      <c r="N2307" s="62">
        <f t="shared" si="84"/>
        <v>0</v>
      </c>
    </row>
    <row r="2308" spans="3:14">
      <c r="C2308" s="156"/>
      <c r="D2308" s="157"/>
      <c r="E2308" s="158"/>
      <c r="F2308" s="159"/>
      <c r="G2308" s="158"/>
      <c r="H2308" s="160"/>
      <c r="N2308" s="62">
        <f t="shared" ref="N2308:N2371" si="85">IF(D2308=0,D2307,D2308)</f>
        <v>0</v>
      </c>
    </row>
    <row r="2309" spans="3:14">
      <c r="C2309" s="156"/>
      <c r="D2309" s="157"/>
      <c r="E2309" s="158"/>
      <c r="F2309" s="159"/>
      <c r="G2309" s="158"/>
      <c r="H2309" s="160"/>
      <c r="N2309" s="62">
        <f t="shared" si="85"/>
        <v>0</v>
      </c>
    </row>
    <row r="2310" spans="3:14">
      <c r="C2310" s="156"/>
      <c r="D2310" s="157"/>
      <c r="E2310" s="158"/>
      <c r="F2310" s="159"/>
      <c r="G2310" s="158"/>
      <c r="H2310" s="160"/>
      <c r="N2310" s="62">
        <f t="shared" si="85"/>
        <v>0</v>
      </c>
    </row>
    <row r="2311" spans="3:14">
      <c r="C2311" s="156"/>
      <c r="D2311" s="157"/>
      <c r="E2311" s="158"/>
      <c r="F2311" s="159"/>
      <c r="G2311" s="158"/>
      <c r="H2311" s="160"/>
      <c r="N2311" s="62">
        <f t="shared" si="85"/>
        <v>0</v>
      </c>
    </row>
    <row r="2312" spans="3:14">
      <c r="C2312" s="156"/>
      <c r="D2312" s="157"/>
      <c r="E2312" s="158"/>
      <c r="F2312" s="159"/>
      <c r="G2312" s="158"/>
      <c r="H2312" s="160"/>
      <c r="N2312" s="62">
        <f t="shared" si="85"/>
        <v>0</v>
      </c>
    </row>
    <row r="2313" spans="3:14">
      <c r="C2313" s="156"/>
      <c r="D2313" s="157"/>
      <c r="E2313" s="158"/>
      <c r="F2313" s="159"/>
      <c r="G2313" s="158"/>
      <c r="H2313" s="160"/>
      <c r="N2313" s="62">
        <f t="shared" si="85"/>
        <v>0</v>
      </c>
    </row>
    <row r="2314" spans="3:14">
      <c r="C2314" s="156"/>
      <c r="D2314" s="157"/>
      <c r="E2314" s="158"/>
      <c r="F2314" s="159"/>
      <c r="G2314" s="158"/>
      <c r="H2314" s="160"/>
      <c r="N2314" s="62">
        <f t="shared" si="85"/>
        <v>0</v>
      </c>
    </row>
    <row r="2315" spans="3:14">
      <c r="C2315" s="156"/>
      <c r="D2315" s="157"/>
      <c r="E2315" s="158"/>
      <c r="F2315" s="159"/>
      <c r="G2315" s="158"/>
      <c r="H2315" s="160"/>
      <c r="N2315" s="62">
        <f t="shared" si="85"/>
        <v>0</v>
      </c>
    </row>
    <row r="2316" spans="3:14">
      <c r="C2316" s="156"/>
      <c r="D2316" s="157"/>
      <c r="E2316" s="158"/>
      <c r="F2316" s="159"/>
      <c r="G2316" s="158"/>
      <c r="H2316" s="160"/>
      <c r="N2316" s="62">
        <f t="shared" si="85"/>
        <v>0</v>
      </c>
    </row>
    <row r="2317" spans="3:14">
      <c r="C2317" s="156"/>
      <c r="D2317" s="157"/>
      <c r="E2317" s="158"/>
      <c r="F2317" s="159"/>
      <c r="G2317" s="158"/>
      <c r="H2317" s="160"/>
      <c r="N2317" s="62">
        <f t="shared" si="85"/>
        <v>0</v>
      </c>
    </row>
    <row r="2318" spans="3:14">
      <c r="C2318" s="156"/>
      <c r="D2318" s="157"/>
      <c r="E2318" s="158"/>
      <c r="F2318" s="159"/>
      <c r="G2318" s="158"/>
      <c r="H2318" s="160"/>
      <c r="N2318" s="62">
        <f t="shared" si="85"/>
        <v>0</v>
      </c>
    </row>
    <row r="2319" spans="3:14">
      <c r="C2319" s="156"/>
      <c r="D2319" s="157"/>
      <c r="E2319" s="158"/>
      <c r="F2319" s="159"/>
      <c r="G2319" s="158"/>
      <c r="H2319" s="160"/>
      <c r="N2319" s="62">
        <f t="shared" si="85"/>
        <v>0</v>
      </c>
    </row>
    <row r="2320" spans="3:14">
      <c r="C2320" s="156"/>
      <c r="D2320" s="157"/>
      <c r="E2320" s="158"/>
      <c r="F2320" s="159"/>
      <c r="G2320" s="158"/>
      <c r="H2320" s="160"/>
      <c r="N2320" s="62">
        <f t="shared" si="85"/>
        <v>0</v>
      </c>
    </row>
    <row r="2321" spans="3:14">
      <c r="C2321" s="156"/>
      <c r="D2321" s="157"/>
      <c r="E2321" s="158"/>
      <c r="F2321" s="159"/>
      <c r="G2321" s="158"/>
      <c r="H2321" s="160"/>
      <c r="N2321" s="62">
        <f t="shared" si="85"/>
        <v>0</v>
      </c>
    </row>
    <row r="2322" spans="3:14">
      <c r="C2322" s="156"/>
      <c r="D2322" s="157"/>
      <c r="E2322" s="158"/>
      <c r="F2322" s="159"/>
      <c r="G2322" s="158"/>
      <c r="H2322" s="160"/>
      <c r="N2322" s="62">
        <f t="shared" si="85"/>
        <v>0</v>
      </c>
    </row>
    <row r="2323" spans="3:14">
      <c r="C2323" s="156"/>
      <c r="D2323" s="157"/>
      <c r="E2323" s="158"/>
      <c r="F2323" s="159"/>
      <c r="G2323" s="158"/>
      <c r="H2323" s="160"/>
      <c r="N2323" s="62">
        <f t="shared" si="85"/>
        <v>0</v>
      </c>
    </row>
    <row r="2324" spans="3:14">
      <c r="C2324" s="156"/>
      <c r="D2324" s="157"/>
      <c r="E2324" s="158"/>
      <c r="F2324" s="159"/>
      <c r="G2324" s="158"/>
      <c r="H2324" s="160"/>
      <c r="N2324" s="62">
        <f t="shared" si="85"/>
        <v>0</v>
      </c>
    </row>
    <row r="2325" spans="3:14">
      <c r="C2325" s="156"/>
      <c r="D2325" s="157"/>
      <c r="E2325" s="158"/>
      <c r="F2325" s="159"/>
      <c r="G2325" s="158"/>
      <c r="H2325" s="160"/>
      <c r="N2325" s="62">
        <f t="shared" si="85"/>
        <v>0</v>
      </c>
    </row>
    <row r="2326" spans="3:14">
      <c r="C2326" s="156"/>
      <c r="D2326" s="157"/>
      <c r="E2326" s="158"/>
      <c r="F2326" s="159"/>
      <c r="G2326" s="158"/>
      <c r="H2326" s="160"/>
      <c r="N2326" s="62">
        <f t="shared" si="85"/>
        <v>0</v>
      </c>
    </row>
    <row r="2327" spans="3:14">
      <c r="C2327" s="156"/>
      <c r="D2327" s="157"/>
      <c r="E2327" s="158"/>
      <c r="F2327" s="159"/>
      <c r="G2327" s="158"/>
      <c r="H2327" s="160"/>
      <c r="N2327" s="62">
        <f t="shared" si="85"/>
        <v>0</v>
      </c>
    </row>
    <row r="2328" spans="3:14">
      <c r="C2328" s="156"/>
      <c r="D2328" s="157"/>
      <c r="E2328" s="158"/>
      <c r="F2328" s="159"/>
      <c r="G2328" s="158"/>
      <c r="H2328" s="160"/>
      <c r="N2328" s="62">
        <f t="shared" si="85"/>
        <v>0</v>
      </c>
    </row>
    <row r="2329" spans="3:14">
      <c r="C2329" s="156"/>
      <c r="D2329" s="157"/>
      <c r="E2329" s="158"/>
      <c r="F2329" s="159"/>
      <c r="G2329" s="158"/>
      <c r="H2329" s="160"/>
      <c r="N2329" s="62">
        <f t="shared" si="85"/>
        <v>0</v>
      </c>
    </row>
    <row r="2330" spans="3:14">
      <c r="C2330" s="156"/>
      <c r="D2330" s="157"/>
      <c r="E2330" s="158"/>
      <c r="F2330" s="159"/>
      <c r="G2330" s="158"/>
      <c r="H2330" s="160"/>
      <c r="N2330" s="62">
        <f t="shared" si="85"/>
        <v>0</v>
      </c>
    </row>
    <row r="2331" spans="3:14">
      <c r="C2331" s="156"/>
      <c r="D2331" s="157"/>
      <c r="E2331" s="158"/>
      <c r="F2331" s="159"/>
      <c r="G2331" s="158"/>
      <c r="H2331" s="160"/>
      <c r="N2331" s="62">
        <f t="shared" si="85"/>
        <v>0</v>
      </c>
    </row>
    <row r="2332" spans="3:14">
      <c r="C2332" s="156"/>
      <c r="D2332" s="157"/>
      <c r="E2332" s="158"/>
      <c r="F2332" s="159"/>
      <c r="G2332" s="158"/>
      <c r="H2332" s="160"/>
      <c r="N2332" s="62">
        <f t="shared" si="85"/>
        <v>0</v>
      </c>
    </row>
    <row r="2333" spans="3:14">
      <c r="C2333" s="156"/>
      <c r="D2333" s="157"/>
      <c r="E2333" s="158"/>
      <c r="F2333" s="159"/>
      <c r="G2333" s="158"/>
      <c r="H2333" s="160"/>
      <c r="N2333" s="62">
        <f t="shared" si="85"/>
        <v>0</v>
      </c>
    </row>
    <row r="2334" spans="3:14">
      <c r="C2334" s="156"/>
      <c r="D2334" s="157"/>
      <c r="E2334" s="158"/>
      <c r="F2334" s="159"/>
      <c r="G2334" s="158"/>
      <c r="H2334" s="160"/>
      <c r="N2334" s="62">
        <f t="shared" si="85"/>
        <v>0</v>
      </c>
    </row>
    <row r="2335" spans="3:14">
      <c r="C2335" s="156"/>
      <c r="D2335" s="157"/>
      <c r="E2335" s="158"/>
      <c r="F2335" s="159"/>
      <c r="G2335" s="158"/>
      <c r="H2335" s="160"/>
      <c r="N2335" s="62">
        <f t="shared" si="85"/>
        <v>0</v>
      </c>
    </row>
    <row r="2336" spans="3:14">
      <c r="C2336" s="156"/>
      <c r="D2336" s="157"/>
      <c r="E2336" s="158"/>
      <c r="F2336" s="159"/>
      <c r="G2336" s="158"/>
      <c r="H2336" s="160"/>
      <c r="N2336" s="62">
        <f t="shared" si="85"/>
        <v>0</v>
      </c>
    </row>
    <row r="2337" spans="3:14">
      <c r="C2337" s="156"/>
      <c r="D2337" s="157"/>
      <c r="E2337" s="158"/>
      <c r="F2337" s="159"/>
      <c r="G2337" s="158"/>
      <c r="H2337" s="160"/>
      <c r="N2337" s="62">
        <f t="shared" si="85"/>
        <v>0</v>
      </c>
    </row>
    <row r="2338" spans="3:14">
      <c r="C2338" s="156"/>
      <c r="D2338" s="157"/>
      <c r="E2338" s="158"/>
      <c r="F2338" s="159"/>
      <c r="G2338" s="158"/>
      <c r="H2338" s="160"/>
      <c r="N2338" s="62">
        <f t="shared" si="85"/>
        <v>0</v>
      </c>
    </row>
    <row r="2339" spans="3:14">
      <c r="C2339" s="156"/>
      <c r="D2339" s="157"/>
      <c r="E2339" s="158"/>
      <c r="F2339" s="159"/>
      <c r="G2339" s="158"/>
      <c r="H2339" s="160"/>
      <c r="N2339" s="62">
        <f t="shared" si="85"/>
        <v>0</v>
      </c>
    </row>
    <row r="2340" spans="3:14">
      <c r="C2340" s="156"/>
      <c r="D2340" s="157"/>
      <c r="E2340" s="158"/>
      <c r="F2340" s="159"/>
      <c r="G2340" s="158"/>
      <c r="H2340" s="160"/>
      <c r="N2340" s="62">
        <f t="shared" si="85"/>
        <v>0</v>
      </c>
    </row>
    <row r="2341" spans="3:14">
      <c r="C2341" s="156"/>
      <c r="D2341" s="157"/>
      <c r="E2341" s="158"/>
      <c r="F2341" s="159"/>
      <c r="G2341" s="158"/>
      <c r="H2341" s="160"/>
      <c r="N2341" s="62">
        <f t="shared" si="85"/>
        <v>0</v>
      </c>
    </row>
    <row r="2342" spans="3:14">
      <c r="C2342" s="156"/>
      <c r="D2342" s="157"/>
      <c r="E2342" s="158"/>
      <c r="F2342" s="159"/>
      <c r="G2342" s="158"/>
      <c r="H2342" s="160"/>
      <c r="N2342" s="62">
        <f t="shared" si="85"/>
        <v>0</v>
      </c>
    </row>
    <row r="2343" spans="3:14">
      <c r="C2343" s="156"/>
      <c r="D2343" s="157"/>
      <c r="E2343" s="158"/>
      <c r="F2343" s="159"/>
      <c r="G2343" s="158"/>
      <c r="H2343" s="160"/>
      <c r="N2343" s="62">
        <f t="shared" si="85"/>
        <v>0</v>
      </c>
    </row>
    <row r="2344" spans="3:14">
      <c r="C2344" s="156"/>
      <c r="D2344" s="157"/>
      <c r="E2344" s="158"/>
      <c r="F2344" s="159"/>
      <c r="G2344" s="158"/>
      <c r="H2344" s="160"/>
      <c r="N2344" s="62">
        <f t="shared" si="85"/>
        <v>0</v>
      </c>
    </row>
    <row r="2345" spans="3:14">
      <c r="C2345" s="156"/>
      <c r="D2345" s="157"/>
      <c r="E2345" s="158"/>
      <c r="F2345" s="159"/>
      <c r="G2345" s="158"/>
      <c r="H2345" s="160"/>
      <c r="N2345" s="62">
        <f t="shared" si="85"/>
        <v>0</v>
      </c>
    </row>
    <row r="2346" spans="3:14">
      <c r="C2346" s="156"/>
      <c r="D2346" s="157"/>
      <c r="E2346" s="158"/>
      <c r="F2346" s="159"/>
      <c r="G2346" s="158"/>
      <c r="H2346" s="160"/>
      <c r="N2346" s="62">
        <f t="shared" si="85"/>
        <v>0</v>
      </c>
    </row>
    <row r="2347" spans="3:14">
      <c r="C2347" s="156"/>
      <c r="D2347" s="157"/>
      <c r="E2347" s="158"/>
      <c r="F2347" s="159"/>
      <c r="G2347" s="158"/>
      <c r="H2347" s="160"/>
      <c r="N2347" s="62">
        <f t="shared" si="85"/>
        <v>0</v>
      </c>
    </row>
    <row r="2348" spans="3:14">
      <c r="C2348" s="156"/>
      <c r="D2348" s="157"/>
      <c r="E2348" s="158"/>
      <c r="F2348" s="159"/>
      <c r="G2348" s="158"/>
      <c r="H2348" s="160"/>
      <c r="N2348" s="62">
        <f t="shared" si="85"/>
        <v>0</v>
      </c>
    </row>
    <row r="2349" spans="3:14">
      <c r="C2349" s="156"/>
      <c r="D2349" s="157"/>
      <c r="E2349" s="158"/>
      <c r="F2349" s="159"/>
      <c r="G2349" s="158"/>
      <c r="H2349" s="160"/>
      <c r="N2349" s="62">
        <f t="shared" si="85"/>
        <v>0</v>
      </c>
    </row>
    <row r="2350" spans="3:14">
      <c r="C2350" s="156"/>
      <c r="D2350" s="157"/>
      <c r="E2350" s="158"/>
      <c r="F2350" s="159"/>
      <c r="G2350" s="158"/>
      <c r="H2350" s="160"/>
      <c r="N2350" s="62">
        <f t="shared" si="85"/>
        <v>0</v>
      </c>
    </row>
    <row r="2351" spans="3:14">
      <c r="C2351" s="156"/>
      <c r="D2351" s="157"/>
      <c r="E2351" s="158"/>
      <c r="F2351" s="159"/>
      <c r="G2351" s="158"/>
      <c r="H2351" s="160"/>
      <c r="N2351" s="62">
        <f t="shared" si="85"/>
        <v>0</v>
      </c>
    </row>
    <row r="2352" spans="3:14">
      <c r="C2352" s="156"/>
      <c r="D2352" s="157"/>
      <c r="E2352" s="158"/>
      <c r="F2352" s="159"/>
      <c r="G2352" s="158"/>
      <c r="H2352" s="160"/>
      <c r="N2352" s="62">
        <f t="shared" si="85"/>
        <v>0</v>
      </c>
    </row>
    <row r="2353" spans="3:14">
      <c r="C2353" s="156"/>
      <c r="D2353" s="157"/>
      <c r="E2353" s="158"/>
      <c r="F2353" s="159"/>
      <c r="G2353" s="158"/>
      <c r="H2353" s="160"/>
      <c r="N2353" s="62">
        <f t="shared" si="85"/>
        <v>0</v>
      </c>
    </row>
    <row r="2354" spans="3:14">
      <c r="C2354" s="156"/>
      <c r="D2354" s="157"/>
      <c r="E2354" s="158"/>
      <c r="F2354" s="159"/>
      <c r="G2354" s="158"/>
      <c r="H2354" s="160"/>
      <c r="N2354" s="62">
        <f t="shared" si="85"/>
        <v>0</v>
      </c>
    </row>
    <row r="2355" spans="3:14">
      <c r="C2355" s="156"/>
      <c r="D2355" s="157"/>
      <c r="E2355" s="158"/>
      <c r="F2355" s="159"/>
      <c r="G2355" s="158"/>
      <c r="H2355" s="160"/>
      <c r="N2355" s="62">
        <f t="shared" si="85"/>
        <v>0</v>
      </c>
    </row>
    <row r="2356" spans="3:14">
      <c r="C2356" s="156"/>
      <c r="D2356" s="157"/>
      <c r="E2356" s="158"/>
      <c r="F2356" s="159"/>
      <c r="G2356" s="158"/>
      <c r="H2356" s="160"/>
      <c r="N2356" s="62">
        <f t="shared" si="85"/>
        <v>0</v>
      </c>
    </row>
    <row r="2357" spans="3:14">
      <c r="C2357" s="156"/>
      <c r="D2357" s="157"/>
      <c r="E2357" s="158"/>
      <c r="F2357" s="159"/>
      <c r="G2357" s="158"/>
      <c r="H2357" s="160"/>
      <c r="N2357" s="62">
        <f t="shared" si="85"/>
        <v>0</v>
      </c>
    </row>
    <row r="2358" spans="3:14">
      <c r="C2358" s="156"/>
      <c r="D2358" s="157"/>
      <c r="E2358" s="158"/>
      <c r="F2358" s="159"/>
      <c r="G2358" s="158"/>
      <c r="H2358" s="160"/>
      <c r="N2358" s="62">
        <f t="shared" si="85"/>
        <v>0</v>
      </c>
    </row>
    <row r="2359" spans="3:14">
      <c r="C2359" s="156"/>
      <c r="D2359" s="157"/>
      <c r="E2359" s="158"/>
      <c r="F2359" s="159"/>
      <c r="G2359" s="158"/>
      <c r="H2359" s="160"/>
      <c r="N2359" s="62">
        <f t="shared" si="85"/>
        <v>0</v>
      </c>
    </row>
    <row r="2360" spans="3:14">
      <c r="C2360" s="156"/>
      <c r="D2360" s="157"/>
      <c r="E2360" s="158"/>
      <c r="F2360" s="159"/>
      <c r="G2360" s="158"/>
      <c r="H2360" s="160"/>
      <c r="N2360" s="62">
        <f t="shared" si="85"/>
        <v>0</v>
      </c>
    </row>
    <row r="2361" spans="3:14">
      <c r="C2361" s="156"/>
      <c r="D2361" s="157"/>
      <c r="E2361" s="158"/>
      <c r="F2361" s="159"/>
      <c r="G2361" s="158"/>
      <c r="H2361" s="160"/>
      <c r="N2361" s="62">
        <f t="shared" si="85"/>
        <v>0</v>
      </c>
    </row>
    <row r="2362" spans="3:14">
      <c r="C2362" s="156"/>
      <c r="D2362" s="157"/>
      <c r="E2362" s="158"/>
      <c r="F2362" s="159"/>
      <c r="G2362" s="158"/>
      <c r="H2362" s="160"/>
      <c r="N2362" s="62">
        <f t="shared" si="85"/>
        <v>0</v>
      </c>
    </row>
    <row r="2363" spans="3:14">
      <c r="C2363" s="156"/>
      <c r="D2363" s="157"/>
      <c r="E2363" s="158"/>
      <c r="F2363" s="159"/>
      <c r="G2363" s="158"/>
      <c r="H2363" s="160"/>
      <c r="N2363" s="62">
        <f t="shared" si="85"/>
        <v>0</v>
      </c>
    </row>
    <row r="2364" spans="3:14">
      <c r="C2364" s="156"/>
      <c r="D2364" s="157"/>
      <c r="E2364" s="158"/>
      <c r="F2364" s="159"/>
      <c r="G2364" s="158"/>
      <c r="H2364" s="160"/>
      <c r="N2364" s="62">
        <f t="shared" si="85"/>
        <v>0</v>
      </c>
    </row>
    <row r="2365" spans="3:14">
      <c r="C2365" s="156"/>
      <c r="D2365" s="157"/>
      <c r="E2365" s="158"/>
      <c r="F2365" s="159"/>
      <c r="G2365" s="158"/>
      <c r="H2365" s="160"/>
      <c r="N2365" s="62">
        <f t="shared" si="85"/>
        <v>0</v>
      </c>
    </row>
    <row r="2366" spans="3:14">
      <c r="C2366" s="156"/>
      <c r="D2366" s="157"/>
      <c r="E2366" s="158"/>
      <c r="F2366" s="159"/>
      <c r="G2366" s="158"/>
      <c r="H2366" s="160"/>
      <c r="N2366" s="62">
        <f t="shared" si="85"/>
        <v>0</v>
      </c>
    </row>
    <row r="2367" spans="3:14">
      <c r="C2367" s="156"/>
      <c r="D2367" s="157"/>
      <c r="E2367" s="158"/>
      <c r="F2367" s="159"/>
      <c r="G2367" s="158"/>
      <c r="H2367" s="160"/>
      <c r="N2367" s="62">
        <f t="shared" si="85"/>
        <v>0</v>
      </c>
    </row>
    <row r="2368" spans="3:14">
      <c r="C2368" s="156"/>
      <c r="D2368" s="157"/>
      <c r="E2368" s="158"/>
      <c r="F2368" s="159"/>
      <c r="G2368" s="158"/>
      <c r="H2368" s="160"/>
      <c r="N2368" s="62">
        <f t="shared" si="85"/>
        <v>0</v>
      </c>
    </row>
    <row r="2369" spans="3:14">
      <c r="C2369" s="156"/>
      <c r="D2369" s="157"/>
      <c r="E2369" s="158"/>
      <c r="F2369" s="159"/>
      <c r="G2369" s="158"/>
      <c r="H2369" s="160"/>
      <c r="N2369" s="62">
        <f t="shared" si="85"/>
        <v>0</v>
      </c>
    </row>
    <row r="2370" spans="3:14">
      <c r="C2370" s="156"/>
      <c r="D2370" s="157"/>
      <c r="E2370" s="158"/>
      <c r="F2370" s="159"/>
      <c r="G2370" s="158"/>
      <c r="H2370" s="160"/>
      <c r="N2370" s="62">
        <f t="shared" si="85"/>
        <v>0</v>
      </c>
    </row>
    <row r="2371" spans="3:14">
      <c r="C2371" s="156"/>
      <c r="D2371" s="157"/>
      <c r="E2371" s="158"/>
      <c r="F2371" s="159"/>
      <c r="G2371" s="158"/>
      <c r="H2371" s="160"/>
      <c r="N2371" s="62">
        <f t="shared" si="85"/>
        <v>0</v>
      </c>
    </row>
    <row r="2372" spans="3:14">
      <c r="C2372" s="156"/>
      <c r="D2372" s="157"/>
      <c r="E2372" s="158"/>
      <c r="F2372" s="159"/>
      <c r="G2372" s="158"/>
      <c r="H2372" s="160"/>
      <c r="N2372" s="62">
        <f t="shared" ref="N2372:N2435" si="86">IF(D2372=0,D2371,D2372)</f>
        <v>0</v>
      </c>
    </row>
    <row r="2373" spans="3:14">
      <c r="C2373" s="156"/>
      <c r="D2373" s="157"/>
      <c r="E2373" s="158"/>
      <c r="F2373" s="159"/>
      <c r="G2373" s="158"/>
      <c r="H2373" s="160"/>
      <c r="N2373" s="62">
        <f t="shared" si="86"/>
        <v>0</v>
      </c>
    </row>
    <row r="2374" spans="3:14">
      <c r="C2374" s="156"/>
      <c r="D2374" s="157"/>
      <c r="E2374" s="158"/>
      <c r="F2374" s="159"/>
      <c r="G2374" s="158"/>
      <c r="H2374" s="160"/>
      <c r="N2374" s="62">
        <f t="shared" si="86"/>
        <v>0</v>
      </c>
    </row>
    <row r="2375" spans="3:14">
      <c r="C2375" s="156"/>
      <c r="D2375" s="157"/>
      <c r="E2375" s="158"/>
      <c r="F2375" s="159"/>
      <c r="G2375" s="158"/>
      <c r="H2375" s="160"/>
      <c r="N2375" s="62">
        <f t="shared" si="86"/>
        <v>0</v>
      </c>
    </row>
    <row r="2376" spans="3:14">
      <c r="C2376" s="156"/>
      <c r="D2376" s="157"/>
      <c r="E2376" s="158"/>
      <c r="F2376" s="159"/>
      <c r="G2376" s="158"/>
      <c r="H2376" s="160"/>
      <c r="N2376" s="62">
        <f t="shared" si="86"/>
        <v>0</v>
      </c>
    </row>
    <row r="2377" spans="3:14">
      <c r="C2377" s="156"/>
      <c r="D2377" s="157"/>
      <c r="E2377" s="158"/>
      <c r="F2377" s="159"/>
      <c r="G2377" s="158"/>
      <c r="H2377" s="160"/>
      <c r="N2377" s="62">
        <f t="shared" si="86"/>
        <v>0</v>
      </c>
    </row>
    <row r="2378" spans="3:14">
      <c r="C2378" s="156"/>
      <c r="D2378" s="157"/>
      <c r="E2378" s="158"/>
      <c r="F2378" s="159"/>
      <c r="G2378" s="158"/>
      <c r="H2378" s="160"/>
      <c r="N2378" s="62">
        <f t="shared" si="86"/>
        <v>0</v>
      </c>
    </row>
    <row r="2379" spans="3:14">
      <c r="C2379" s="156"/>
      <c r="D2379" s="157"/>
      <c r="E2379" s="158"/>
      <c r="F2379" s="159"/>
      <c r="G2379" s="158"/>
      <c r="H2379" s="160"/>
      <c r="N2379" s="62">
        <f t="shared" si="86"/>
        <v>0</v>
      </c>
    </row>
    <row r="2380" spans="3:14">
      <c r="C2380" s="156"/>
      <c r="D2380" s="157"/>
      <c r="E2380" s="158"/>
      <c r="F2380" s="159"/>
      <c r="G2380" s="158"/>
      <c r="H2380" s="160"/>
      <c r="N2380" s="62">
        <f t="shared" si="86"/>
        <v>0</v>
      </c>
    </row>
    <row r="2381" spans="3:14">
      <c r="C2381" s="156"/>
      <c r="D2381" s="157"/>
      <c r="E2381" s="158"/>
      <c r="F2381" s="159"/>
      <c r="G2381" s="158"/>
      <c r="H2381" s="160"/>
      <c r="N2381" s="62">
        <f t="shared" si="86"/>
        <v>0</v>
      </c>
    </row>
    <row r="2382" spans="3:14">
      <c r="C2382" s="156"/>
      <c r="D2382" s="157"/>
      <c r="E2382" s="158"/>
      <c r="F2382" s="159"/>
      <c r="G2382" s="158"/>
      <c r="H2382" s="160"/>
      <c r="N2382" s="62">
        <f t="shared" si="86"/>
        <v>0</v>
      </c>
    </row>
    <row r="2383" spans="3:14">
      <c r="C2383" s="156"/>
      <c r="D2383" s="157"/>
      <c r="E2383" s="158"/>
      <c r="F2383" s="159"/>
      <c r="G2383" s="158"/>
      <c r="H2383" s="160"/>
      <c r="N2383" s="62">
        <f t="shared" si="86"/>
        <v>0</v>
      </c>
    </row>
    <row r="2384" spans="3:14">
      <c r="C2384" s="156"/>
      <c r="D2384" s="157"/>
      <c r="E2384" s="158"/>
      <c r="F2384" s="159"/>
      <c r="G2384" s="158"/>
      <c r="H2384" s="160"/>
      <c r="N2384" s="62">
        <f t="shared" si="86"/>
        <v>0</v>
      </c>
    </row>
    <row r="2385" spans="3:14">
      <c r="C2385" s="156"/>
      <c r="D2385" s="157"/>
      <c r="E2385" s="158"/>
      <c r="F2385" s="159"/>
      <c r="G2385" s="158"/>
      <c r="H2385" s="160"/>
      <c r="N2385" s="62">
        <f t="shared" si="86"/>
        <v>0</v>
      </c>
    </row>
    <row r="2386" spans="3:14">
      <c r="C2386" s="156"/>
      <c r="D2386" s="157"/>
      <c r="E2386" s="158"/>
      <c r="F2386" s="159"/>
      <c r="G2386" s="158"/>
      <c r="H2386" s="160"/>
      <c r="N2386" s="62">
        <f t="shared" si="86"/>
        <v>0</v>
      </c>
    </row>
    <row r="2387" spans="3:14">
      <c r="C2387" s="156"/>
      <c r="D2387" s="157"/>
      <c r="E2387" s="158"/>
      <c r="F2387" s="159"/>
      <c r="G2387" s="158"/>
      <c r="H2387" s="160"/>
      <c r="N2387" s="62">
        <f t="shared" si="86"/>
        <v>0</v>
      </c>
    </row>
    <row r="2388" spans="3:14">
      <c r="C2388" s="156"/>
      <c r="D2388" s="157"/>
      <c r="E2388" s="158"/>
      <c r="F2388" s="159"/>
      <c r="G2388" s="158"/>
      <c r="H2388" s="160"/>
      <c r="N2388" s="62">
        <f t="shared" si="86"/>
        <v>0</v>
      </c>
    </row>
    <row r="2389" spans="3:14">
      <c r="C2389" s="156"/>
      <c r="D2389" s="157"/>
      <c r="E2389" s="158"/>
      <c r="F2389" s="159"/>
      <c r="G2389" s="158"/>
      <c r="H2389" s="160"/>
      <c r="N2389" s="62">
        <f t="shared" si="86"/>
        <v>0</v>
      </c>
    </row>
    <row r="2390" spans="3:14">
      <c r="C2390" s="156"/>
      <c r="D2390" s="157"/>
      <c r="E2390" s="158"/>
      <c r="F2390" s="159"/>
      <c r="G2390" s="158"/>
      <c r="H2390" s="160"/>
      <c r="N2390" s="62">
        <f t="shared" si="86"/>
        <v>0</v>
      </c>
    </row>
    <row r="2391" spans="3:14">
      <c r="C2391" s="156"/>
      <c r="D2391" s="157"/>
      <c r="E2391" s="158"/>
      <c r="F2391" s="159"/>
      <c r="G2391" s="158"/>
      <c r="H2391" s="160"/>
      <c r="N2391" s="62">
        <f t="shared" si="86"/>
        <v>0</v>
      </c>
    </row>
    <row r="2392" spans="3:14">
      <c r="C2392" s="156"/>
      <c r="D2392" s="157"/>
      <c r="E2392" s="158"/>
      <c r="F2392" s="159"/>
      <c r="G2392" s="158"/>
      <c r="H2392" s="160"/>
      <c r="N2392" s="62">
        <f t="shared" si="86"/>
        <v>0</v>
      </c>
    </row>
    <row r="2393" spans="3:14">
      <c r="C2393" s="156"/>
      <c r="D2393" s="157"/>
      <c r="E2393" s="158"/>
      <c r="F2393" s="159"/>
      <c r="G2393" s="158"/>
      <c r="H2393" s="160"/>
      <c r="N2393" s="62">
        <f t="shared" si="86"/>
        <v>0</v>
      </c>
    </row>
    <row r="2394" spans="3:14">
      <c r="C2394" s="156"/>
      <c r="D2394" s="157"/>
      <c r="E2394" s="158"/>
      <c r="F2394" s="159"/>
      <c r="G2394" s="158"/>
      <c r="H2394" s="160"/>
      <c r="N2394" s="62">
        <f t="shared" si="86"/>
        <v>0</v>
      </c>
    </row>
    <row r="2395" spans="3:14">
      <c r="C2395" s="156"/>
      <c r="D2395" s="157"/>
      <c r="E2395" s="158"/>
      <c r="F2395" s="159"/>
      <c r="G2395" s="158"/>
      <c r="H2395" s="160"/>
      <c r="N2395" s="62">
        <f t="shared" si="86"/>
        <v>0</v>
      </c>
    </row>
    <row r="2396" spans="3:14">
      <c r="C2396" s="156"/>
      <c r="D2396" s="157"/>
      <c r="E2396" s="158"/>
      <c r="F2396" s="159"/>
      <c r="G2396" s="158"/>
      <c r="H2396" s="160"/>
      <c r="N2396" s="62">
        <f t="shared" si="86"/>
        <v>0</v>
      </c>
    </row>
    <row r="2397" spans="3:14">
      <c r="C2397" s="156"/>
      <c r="D2397" s="157"/>
      <c r="E2397" s="158"/>
      <c r="F2397" s="159"/>
      <c r="G2397" s="158"/>
      <c r="H2397" s="160"/>
      <c r="N2397" s="62">
        <f t="shared" si="86"/>
        <v>0</v>
      </c>
    </row>
    <row r="2398" spans="3:14">
      <c r="C2398" s="156"/>
      <c r="D2398" s="157"/>
      <c r="E2398" s="158"/>
      <c r="F2398" s="159"/>
      <c r="G2398" s="158"/>
      <c r="H2398" s="160"/>
      <c r="N2398" s="62">
        <f t="shared" si="86"/>
        <v>0</v>
      </c>
    </row>
    <row r="2399" spans="3:14">
      <c r="C2399" s="156"/>
      <c r="D2399" s="157"/>
      <c r="E2399" s="158"/>
      <c r="F2399" s="159"/>
      <c r="G2399" s="158"/>
      <c r="H2399" s="160"/>
      <c r="N2399" s="62">
        <f t="shared" si="86"/>
        <v>0</v>
      </c>
    </row>
    <row r="2400" spans="3:14">
      <c r="C2400" s="156"/>
      <c r="D2400" s="157"/>
      <c r="E2400" s="158"/>
      <c r="F2400" s="159"/>
      <c r="G2400" s="158"/>
      <c r="H2400" s="160"/>
      <c r="N2400" s="62">
        <f t="shared" si="86"/>
        <v>0</v>
      </c>
    </row>
    <row r="2401" spans="3:14">
      <c r="C2401" s="156"/>
      <c r="D2401" s="157"/>
      <c r="E2401" s="158"/>
      <c r="F2401" s="159"/>
      <c r="G2401" s="158"/>
      <c r="H2401" s="160"/>
      <c r="N2401" s="62">
        <f t="shared" si="86"/>
        <v>0</v>
      </c>
    </row>
    <row r="2402" spans="3:14">
      <c r="C2402" s="156"/>
      <c r="D2402" s="157"/>
      <c r="E2402" s="158"/>
      <c r="F2402" s="159"/>
      <c r="G2402" s="158"/>
      <c r="H2402" s="160"/>
      <c r="N2402" s="62">
        <f t="shared" si="86"/>
        <v>0</v>
      </c>
    </row>
    <row r="2403" spans="3:14">
      <c r="C2403" s="156"/>
      <c r="D2403" s="157"/>
      <c r="E2403" s="158"/>
      <c r="F2403" s="159"/>
      <c r="G2403" s="158"/>
      <c r="H2403" s="160"/>
      <c r="N2403" s="62">
        <f t="shared" si="86"/>
        <v>0</v>
      </c>
    </row>
    <row r="2404" spans="3:14">
      <c r="C2404" s="156"/>
      <c r="D2404" s="157"/>
      <c r="E2404" s="158"/>
      <c r="F2404" s="159"/>
      <c r="G2404" s="158"/>
      <c r="H2404" s="160"/>
      <c r="N2404" s="62">
        <f t="shared" si="86"/>
        <v>0</v>
      </c>
    </row>
    <row r="2405" spans="3:14">
      <c r="C2405" s="156"/>
      <c r="D2405" s="157"/>
      <c r="E2405" s="158"/>
      <c r="F2405" s="159"/>
      <c r="G2405" s="158"/>
      <c r="H2405" s="160"/>
      <c r="N2405" s="62">
        <f t="shared" si="86"/>
        <v>0</v>
      </c>
    </row>
    <row r="2406" spans="3:14">
      <c r="C2406" s="156"/>
      <c r="D2406" s="157"/>
      <c r="E2406" s="158"/>
      <c r="F2406" s="159"/>
      <c r="G2406" s="158"/>
      <c r="H2406" s="160"/>
      <c r="N2406" s="62">
        <f t="shared" si="86"/>
        <v>0</v>
      </c>
    </row>
    <row r="2407" spans="3:14">
      <c r="C2407" s="156"/>
      <c r="D2407" s="157"/>
      <c r="E2407" s="158"/>
      <c r="F2407" s="159"/>
      <c r="G2407" s="158"/>
      <c r="H2407" s="160"/>
      <c r="N2407" s="62">
        <f t="shared" si="86"/>
        <v>0</v>
      </c>
    </row>
    <row r="2408" spans="3:14">
      <c r="C2408" s="156"/>
      <c r="D2408" s="157"/>
      <c r="E2408" s="158"/>
      <c r="F2408" s="159"/>
      <c r="G2408" s="158"/>
      <c r="H2408" s="160"/>
      <c r="N2408" s="62">
        <f t="shared" si="86"/>
        <v>0</v>
      </c>
    </row>
    <row r="2409" spans="3:14">
      <c r="C2409" s="156"/>
      <c r="D2409" s="157"/>
      <c r="E2409" s="158"/>
      <c r="F2409" s="159"/>
      <c r="G2409" s="158"/>
      <c r="H2409" s="160"/>
      <c r="N2409" s="62">
        <f t="shared" si="86"/>
        <v>0</v>
      </c>
    </row>
    <row r="2410" spans="3:14">
      <c r="C2410" s="156"/>
      <c r="D2410" s="157"/>
      <c r="E2410" s="158"/>
      <c r="F2410" s="159"/>
      <c r="G2410" s="158"/>
      <c r="H2410" s="160"/>
      <c r="N2410" s="62">
        <f t="shared" si="86"/>
        <v>0</v>
      </c>
    </row>
    <row r="2411" spans="3:14">
      <c r="C2411" s="156"/>
      <c r="D2411" s="157"/>
      <c r="E2411" s="158"/>
      <c r="F2411" s="159"/>
      <c r="G2411" s="158"/>
      <c r="H2411" s="160"/>
      <c r="N2411" s="62">
        <f t="shared" si="86"/>
        <v>0</v>
      </c>
    </row>
    <row r="2412" spans="3:14">
      <c r="C2412" s="156"/>
      <c r="D2412" s="157"/>
      <c r="E2412" s="158"/>
      <c r="F2412" s="159"/>
      <c r="G2412" s="158"/>
      <c r="H2412" s="160"/>
      <c r="N2412" s="62">
        <f t="shared" si="86"/>
        <v>0</v>
      </c>
    </row>
    <row r="2413" spans="3:14">
      <c r="C2413" s="156"/>
      <c r="D2413" s="157"/>
      <c r="E2413" s="158"/>
      <c r="F2413" s="159"/>
      <c r="G2413" s="158"/>
      <c r="H2413" s="160"/>
      <c r="N2413" s="62">
        <f t="shared" si="86"/>
        <v>0</v>
      </c>
    </row>
    <row r="2414" spans="3:14">
      <c r="C2414" s="156"/>
      <c r="D2414" s="157"/>
      <c r="E2414" s="158"/>
      <c r="F2414" s="159"/>
      <c r="G2414" s="158"/>
      <c r="H2414" s="160"/>
      <c r="N2414" s="62">
        <f t="shared" si="86"/>
        <v>0</v>
      </c>
    </row>
    <row r="2415" spans="3:14">
      <c r="C2415" s="156"/>
      <c r="D2415" s="157"/>
      <c r="E2415" s="158"/>
      <c r="F2415" s="159"/>
      <c r="G2415" s="158"/>
      <c r="H2415" s="160"/>
      <c r="N2415" s="62">
        <f t="shared" si="86"/>
        <v>0</v>
      </c>
    </row>
    <row r="2416" spans="3:14">
      <c r="C2416" s="156"/>
      <c r="D2416" s="157"/>
      <c r="E2416" s="158"/>
      <c r="F2416" s="159"/>
      <c r="G2416" s="158"/>
      <c r="H2416" s="160"/>
      <c r="N2416" s="62">
        <f t="shared" si="86"/>
        <v>0</v>
      </c>
    </row>
    <row r="2417" spans="3:14">
      <c r="C2417" s="156"/>
      <c r="D2417" s="157"/>
      <c r="E2417" s="158"/>
      <c r="F2417" s="159"/>
      <c r="G2417" s="158"/>
      <c r="H2417" s="160"/>
      <c r="N2417" s="62">
        <f t="shared" si="86"/>
        <v>0</v>
      </c>
    </row>
    <row r="2418" spans="3:14">
      <c r="C2418" s="156"/>
      <c r="D2418" s="157"/>
      <c r="E2418" s="158"/>
      <c r="F2418" s="159"/>
      <c r="G2418" s="158"/>
      <c r="H2418" s="160"/>
      <c r="N2418" s="62">
        <f t="shared" si="86"/>
        <v>0</v>
      </c>
    </row>
    <row r="2419" spans="3:14">
      <c r="C2419" s="156"/>
      <c r="D2419" s="157"/>
      <c r="E2419" s="158"/>
      <c r="F2419" s="159"/>
      <c r="G2419" s="158"/>
      <c r="H2419" s="160"/>
      <c r="N2419" s="62">
        <f t="shared" si="86"/>
        <v>0</v>
      </c>
    </row>
    <row r="2420" spans="3:14">
      <c r="C2420" s="156"/>
      <c r="D2420" s="157"/>
      <c r="E2420" s="158"/>
      <c r="F2420" s="159"/>
      <c r="G2420" s="158"/>
      <c r="H2420" s="160"/>
      <c r="N2420" s="62">
        <f t="shared" si="86"/>
        <v>0</v>
      </c>
    </row>
    <row r="2421" spans="3:14">
      <c r="C2421" s="156"/>
      <c r="D2421" s="157"/>
      <c r="E2421" s="158"/>
      <c r="F2421" s="159"/>
      <c r="G2421" s="158"/>
      <c r="H2421" s="160"/>
      <c r="N2421" s="62">
        <f t="shared" si="86"/>
        <v>0</v>
      </c>
    </row>
    <row r="2422" spans="3:14">
      <c r="C2422" s="156"/>
      <c r="D2422" s="157"/>
      <c r="E2422" s="158"/>
      <c r="F2422" s="159"/>
      <c r="G2422" s="158"/>
      <c r="H2422" s="160"/>
      <c r="N2422" s="62">
        <f t="shared" si="86"/>
        <v>0</v>
      </c>
    </row>
    <row r="2423" spans="3:14">
      <c r="C2423" s="156"/>
      <c r="D2423" s="157"/>
      <c r="E2423" s="158"/>
      <c r="F2423" s="159"/>
      <c r="G2423" s="158"/>
      <c r="H2423" s="160"/>
      <c r="N2423" s="62">
        <f t="shared" si="86"/>
        <v>0</v>
      </c>
    </row>
    <row r="2424" spans="3:14">
      <c r="C2424" s="156"/>
      <c r="D2424" s="157"/>
      <c r="E2424" s="158"/>
      <c r="F2424" s="159"/>
      <c r="G2424" s="158"/>
      <c r="H2424" s="160"/>
      <c r="N2424" s="62">
        <f t="shared" si="86"/>
        <v>0</v>
      </c>
    </row>
    <row r="2425" spans="3:14">
      <c r="C2425" s="156"/>
      <c r="D2425" s="157"/>
      <c r="E2425" s="158"/>
      <c r="F2425" s="159"/>
      <c r="G2425" s="158"/>
      <c r="H2425" s="160"/>
      <c r="N2425" s="62">
        <f t="shared" si="86"/>
        <v>0</v>
      </c>
    </row>
    <row r="2426" spans="3:14">
      <c r="C2426" s="156"/>
      <c r="D2426" s="157"/>
      <c r="E2426" s="158"/>
      <c r="F2426" s="159"/>
      <c r="G2426" s="158"/>
      <c r="H2426" s="160"/>
      <c r="N2426" s="62">
        <f t="shared" si="86"/>
        <v>0</v>
      </c>
    </row>
    <row r="2427" spans="3:14">
      <c r="C2427" s="156"/>
      <c r="D2427" s="157"/>
      <c r="E2427" s="158"/>
      <c r="F2427" s="159"/>
      <c r="G2427" s="158"/>
      <c r="H2427" s="160"/>
      <c r="N2427" s="62">
        <f t="shared" si="86"/>
        <v>0</v>
      </c>
    </row>
    <row r="2428" spans="3:14">
      <c r="C2428" s="156"/>
      <c r="D2428" s="157"/>
      <c r="E2428" s="158"/>
      <c r="F2428" s="159"/>
      <c r="G2428" s="158"/>
      <c r="H2428" s="160"/>
      <c r="N2428" s="62">
        <f t="shared" si="86"/>
        <v>0</v>
      </c>
    </row>
    <row r="2429" spans="3:14">
      <c r="C2429" s="156"/>
      <c r="D2429" s="157"/>
      <c r="E2429" s="158"/>
      <c r="F2429" s="159"/>
      <c r="G2429" s="158"/>
      <c r="H2429" s="160"/>
      <c r="N2429" s="62">
        <f t="shared" si="86"/>
        <v>0</v>
      </c>
    </row>
    <row r="2430" spans="3:14">
      <c r="C2430" s="156"/>
      <c r="D2430" s="157"/>
      <c r="E2430" s="158"/>
      <c r="F2430" s="159"/>
      <c r="G2430" s="158"/>
      <c r="H2430" s="160"/>
      <c r="N2430" s="62">
        <f t="shared" si="86"/>
        <v>0</v>
      </c>
    </row>
    <row r="2431" spans="3:14">
      <c r="C2431" s="156"/>
      <c r="D2431" s="157"/>
      <c r="E2431" s="158"/>
      <c r="F2431" s="159"/>
      <c r="G2431" s="158"/>
      <c r="H2431" s="160"/>
      <c r="N2431" s="62">
        <f t="shared" si="86"/>
        <v>0</v>
      </c>
    </row>
    <row r="2432" spans="3:14">
      <c r="C2432" s="156"/>
      <c r="D2432" s="157"/>
      <c r="E2432" s="158"/>
      <c r="F2432" s="159"/>
      <c r="G2432" s="158"/>
      <c r="H2432" s="160"/>
      <c r="N2432" s="62">
        <f t="shared" si="86"/>
        <v>0</v>
      </c>
    </row>
    <row r="2433" spans="3:14">
      <c r="C2433" s="156"/>
      <c r="D2433" s="157"/>
      <c r="E2433" s="158"/>
      <c r="F2433" s="159"/>
      <c r="G2433" s="158"/>
      <c r="H2433" s="160"/>
      <c r="N2433" s="62">
        <f t="shared" si="86"/>
        <v>0</v>
      </c>
    </row>
    <row r="2434" spans="3:14">
      <c r="C2434" s="156"/>
      <c r="D2434" s="157"/>
      <c r="E2434" s="158"/>
      <c r="F2434" s="159"/>
      <c r="G2434" s="158"/>
      <c r="H2434" s="160"/>
      <c r="N2434" s="62">
        <f t="shared" si="86"/>
        <v>0</v>
      </c>
    </row>
    <row r="2435" spans="3:14">
      <c r="C2435" s="156"/>
      <c r="D2435" s="157"/>
      <c r="E2435" s="158"/>
      <c r="F2435" s="159"/>
      <c r="G2435" s="158"/>
      <c r="H2435" s="160"/>
      <c r="N2435" s="62">
        <f t="shared" si="86"/>
        <v>0</v>
      </c>
    </row>
    <row r="2436" spans="3:14">
      <c r="C2436" s="156"/>
      <c r="D2436" s="157"/>
      <c r="E2436" s="158"/>
      <c r="F2436" s="159"/>
      <c r="G2436" s="158"/>
      <c r="H2436" s="160"/>
      <c r="N2436" s="62">
        <f t="shared" ref="N2436:N2499" si="87">IF(D2436=0,D2435,D2436)</f>
        <v>0</v>
      </c>
    </row>
    <row r="2437" spans="3:14">
      <c r="C2437" s="156"/>
      <c r="D2437" s="157"/>
      <c r="E2437" s="158"/>
      <c r="F2437" s="159"/>
      <c r="G2437" s="158"/>
      <c r="H2437" s="160"/>
      <c r="N2437" s="62">
        <f t="shared" si="87"/>
        <v>0</v>
      </c>
    </row>
    <row r="2438" spans="3:14">
      <c r="C2438" s="156"/>
      <c r="D2438" s="157"/>
      <c r="E2438" s="158"/>
      <c r="F2438" s="159"/>
      <c r="G2438" s="158"/>
      <c r="H2438" s="160"/>
      <c r="N2438" s="62">
        <f t="shared" si="87"/>
        <v>0</v>
      </c>
    </row>
    <row r="2439" spans="3:14">
      <c r="C2439" s="156"/>
      <c r="D2439" s="157"/>
      <c r="E2439" s="158"/>
      <c r="F2439" s="159"/>
      <c r="G2439" s="158"/>
      <c r="H2439" s="160"/>
      <c r="N2439" s="62">
        <f t="shared" si="87"/>
        <v>0</v>
      </c>
    </row>
    <row r="2440" spans="3:14">
      <c r="C2440" s="156"/>
      <c r="D2440" s="157"/>
      <c r="E2440" s="158"/>
      <c r="F2440" s="159"/>
      <c r="G2440" s="158"/>
      <c r="H2440" s="160"/>
      <c r="N2440" s="62">
        <f t="shared" si="87"/>
        <v>0</v>
      </c>
    </row>
    <row r="2441" spans="3:14">
      <c r="C2441" s="156"/>
      <c r="D2441" s="157"/>
      <c r="E2441" s="158"/>
      <c r="F2441" s="159"/>
      <c r="G2441" s="158"/>
      <c r="H2441" s="160"/>
      <c r="N2441" s="62">
        <f t="shared" si="87"/>
        <v>0</v>
      </c>
    </row>
    <row r="2442" spans="3:14">
      <c r="C2442" s="156"/>
      <c r="D2442" s="157"/>
      <c r="E2442" s="158"/>
      <c r="F2442" s="159"/>
      <c r="G2442" s="158"/>
      <c r="H2442" s="160"/>
      <c r="N2442" s="62">
        <f t="shared" si="87"/>
        <v>0</v>
      </c>
    </row>
    <row r="2443" spans="3:14">
      <c r="C2443" s="156"/>
      <c r="D2443" s="157"/>
      <c r="E2443" s="158"/>
      <c r="F2443" s="159"/>
      <c r="G2443" s="158"/>
      <c r="H2443" s="160"/>
      <c r="N2443" s="62">
        <f t="shared" si="87"/>
        <v>0</v>
      </c>
    </row>
    <row r="2444" spans="3:14">
      <c r="C2444" s="156"/>
      <c r="D2444" s="157"/>
      <c r="E2444" s="158"/>
      <c r="F2444" s="159"/>
      <c r="G2444" s="158"/>
      <c r="H2444" s="160"/>
      <c r="N2444" s="62">
        <f t="shared" si="87"/>
        <v>0</v>
      </c>
    </row>
    <row r="2445" spans="3:14">
      <c r="C2445" s="156"/>
      <c r="D2445" s="157"/>
      <c r="E2445" s="158"/>
      <c r="F2445" s="159"/>
      <c r="G2445" s="158"/>
      <c r="H2445" s="160"/>
      <c r="N2445" s="62">
        <f t="shared" si="87"/>
        <v>0</v>
      </c>
    </row>
    <row r="2446" spans="3:14">
      <c r="C2446" s="156"/>
      <c r="D2446" s="157"/>
      <c r="E2446" s="158"/>
      <c r="F2446" s="159"/>
      <c r="G2446" s="158"/>
      <c r="H2446" s="160"/>
      <c r="N2446" s="62">
        <f t="shared" si="87"/>
        <v>0</v>
      </c>
    </row>
    <row r="2447" spans="3:14">
      <c r="C2447" s="156"/>
      <c r="D2447" s="157"/>
      <c r="E2447" s="158"/>
      <c r="F2447" s="159"/>
      <c r="G2447" s="158"/>
      <c r="H2447" s="160"/>
      <c r="N2447" s="62">
        <f t="shared" si="87"/>
        <v>0</v>
      </c>
    </row>
    <row r="2448" spans="3:14">
      <c r="C2448" s="156"/>
      <c r="D2448" s="157"/>
      <c r="E2448" s="158"/>
      <c r="F2448" s="159"/>
      <c r="G2448" s="158"/>
      <c r="H2448" s="160"/>
      <c r="N2448" s="62">
        <f t="shared" si="87"/>
        <v>0</v>
      </c>
    </row>
    <row r="2449" spans="3:14">
      <c r="C2449" s="156"/>
      <c r="D2449" s="157"/>
      <c r="E2449" s="158"/>
      <c r="F2449" s="159"/>
      <c r="G2449" s="158"/>
      <c r="H2449" s="160"/>
      <c r="N2449" s="62">
        <f t="shared" si="87"/>
        <v>0</v>
      </c>
    </row>
    <row r="2450" spans="3:14">
      <c r="C2450" s="156"/>
      <c r="D2450" s="157"/>
      <c r="E2450" s="158"/>
      <c r="F2450" s="159"/>
      <c r="G2450" s="158"/>
      <c r="H2450" s="160"/>
      <c r="N2450" s="62">
        <f t="shared" si="87"/>
        <v>0</v>
      </c>
    </row>
    <row r="2451" spans="3:14">
      <c r="C2451" s="156"/>
      <c r="D2451" s="157"/>
      <c r="E2451" s="158"/>
      <c r="F2451" s="159"/>
      <c r="G2451" s="158"/>
      <c r="H2451" s="160"/>
      <c r="N2451" s="62">
        <f t="shared" si="87"/>
        <v>0</v>
      </c>
    </row>
    <row r="2452" spans="3:14">
      <c r="C2452" s="156"/>
      <c r="D2452" s="157"/>
      <c r="E2452" s="158"/>
      <c r="F2452" s="159"/>
      <c r="G2452" s="158"/>
      <c r="H2452" s="160"/>
      <c r="N2452" s="62">
        <f t="shared" si="87"/>
        <v>0</v>
      </c>
    </row>
    <row r="2453" spans="3:14">
      <c r="C2453" s="156"/>
      <c r="D2453" s="157"/>
      <c r="E2453" s="158"/>
      <c r="F2453" s="159"/>
      <c r="G2453" s="158"/>
      <c r="H2453" s="160"/>
      <c r="N2453" s="62">
        <f t="shared" si="87"/>
        <v>0</v>
      </c>
    </row>
    <row r="2454" spans="3:14">
      <c r="C2454" s="156"/>
      <c r="D2454" s="157"/>
      <c r="E2454" s="158"/>
      <c r="F2454" s="159"/>
      <c r="G2454" s="158"/>
      <c r="H2454" s="160"/>
      <c r="N2454" s="62">
        <f t="shared" si="87"/>
        <v>0</v>
      </c>
    </row>
    <row r="2455" spans="3:14">
      <c r="C2455" s="156"/>
      <c r="D2455" s="157"/>
      <c r="E2455" s="158"/>
      <c r="F2455" s="159"/>
      <c r="G2455" s="158"/>
      <c r="H2455" s="160"/>
      <c r="N2455" s="62">
        <f t="shared" si="87"/>
        <v>0</v>
      </c>
    </row>
    <row r="2456" spans="3:14">
      <c r="C2456" s="156"/>
      <c r="D2456" s="157"/>
      <c r="E2456" s="158"/>
      <c r="F2456" s="159"/>
      <c r="G2456" s="158"/>
      <c r="H2456" s="160"/>
      <c r="N2456" s="62">
        <f t="shared" si="87"/>
        <v>0</v>
      </c>
    </row>
    <row r="2457" spans="3:14">
      <c r="C2457" s="156"/>
      <c r="D2457" s="157"/>
      <c r="E2457" s="158"/>
      <c r="F2457" s="159"/>
      <c r="G2457" s="158"/>
      <c r="H2457" s="160"/>
      <c r="N2457" s="62">
        <f t="shared" si="87"/>
        <v>0</v>
      </c>
    </row>
    <row r="2458" spans="3:14">
      <c r="C2458" s="156"/>
      <c r="D2458" s="157"/>
      <c r="E2458" s="158"/>
      <c r="F2458" s="159"/>
      <c r="G2458" s="158"/>
      <c r="H2458" s="160"/>
      <c r="N2458" s="62">
        <f t="shared" si="87"/>
        <v>0</v>
      </c>
    </row>
    <row r="2459" spans="3:14">
      <c r="C2459" s="156"/>
      <c r="D2459" s="157"/>
      <c r="E2459" s="158"/>
      <c r="F2459" s="159"/>
      <c r="G2459" s="158"/>
      <c r="H2459" s="160"/>
      <c r="N2459" s="62">
        <f t="shared" si="87"/>
        <v>0</v>
      </c>
    </row>
    <row r="2460" spans="3:14">
      <c r="C2460" s="156"/>
      <c r="D2460" s="157"/>
      <c r="E2460" s="158"/>
      <c r="F2460" s="159"/>
      <c r="G2460" s="158"/>
      <c r="H2460" s="160"/>
      <c r="N2460" s="62">
        <f t="shared" si="87"/>
        <v>0</v>
      </c>
    </row>
    <row r="2461" spans="3:14">
      <c r="C2461" s="156"/>
      <c r="D2461" s="157"/>
      <c r="E2461" s="158"/>
      <c r="F2461" s="159"/>
      <c r="G2461" s="158"/>
      <c r="H2461" s="160"/>
      <c r="N2461" s="62">
        <f t="shared" si="87"/>
        <v>0</v>
      </c>
    </row>
    <row r="2462" spans="3:14">
      <c r="C2462" s="156"/>
      <c r="D2462" s="157"/>
      <c r="E2462" s="158"/>
      <c r="F2462" s="159"/>
      <c r="G2462" s="158"/>
      <c r="H2462" s="160"/>
      <c r="N2462" s="62">
        <f t="shared" si="87"/>
        <v>0</v>
      </c>
    </row>
    <row r="2463" spans="3:14">
      <c r="C2463" s="156"/>
      <c r="D2463" s="157"/>
      <c r="E2463" s="158"/>
      <c r="F2463" s="159"/>
      <c r="G2463" s="158"/>
      <c r="H2463" s="160"/>
      <c r="N2463" s="62">
        <f t="shared" si="87"/>
        <v>0</v>
      </c>
    </row>
    <row r="2464" spans="3:14">
      <c r="C2464" s="156"/>
      <c r="D2464" s="157"/>
      <c r="E2464" s="158"/>
      <c r="F2464" s="159"/>
      <c r="G2464" s="158"/>
      <c r="H2464" s="160"/>
      <c r="N2464" s="62">
        <f t="shared" si="87"/>
        <v>0</v>
      </c>
    </row>
    <row r="2465" spans="3:14">
      <c r="C2465" s="156"/>
      <c r="D2465" s="157"/>
      <c r="E2465" s="158"/>
      <c r="F2465" s="159"/>
      <c r="G2465" s="158"/>
      <c r="H2465" s="160"/>
      <c r="N2465" s="62">
        <f t="shared" si="87"/>
        <v>0</v>
      </c>
    </row>
    <row r="2466" spans="3:14">
      <c r="C2466" s="156"/>
      <c r="D2466" s="157"/>
      <c r="E2466" s="158"/>
      <c r="F2466" s="159"/>
      <c r="G2466" s="158"/>
      <c r="H2466" s="160"/>
      <c r="N2466" s="62">
        <f t="shared" si="87"/>
        <v>0</v>
      </c>
    </row>
    <row r="2467" spans="3:14">
      <c r="C2467" s="156"/>
      <c r="D2467" s="157"/>
      <c r="E2467" s="158"/>
      <c r="F2467" s="159"/>
      <c r="G2467" s="158"/>
      <c r="H2467" s="160"/>
      <c r="N2467" s="62">
        <f t="shared" si="87"/>
        <v>0</v>
      </c>
    </row>
    <row r="2468" spans="3:14">
      <c r="C2468" s="156"/>
      <c r="D2468" s="157"/>
      <c r="E2468" s="158"/>
      <c r="F2468" s="159"/>
      <c r="G2468" s="158"/>
      <c r="H2468" s="160"/>
      <c r="N2468" s="62">
        <f t="shared" si="87"/>
        <v>0</v>
      </c>
    </row>
    <row r="2469" spans="3:14">
      <c r="C2469" s="156"/>
      <c r="D2469" s="157"/>
      <c r="E2469" s="158"/>
      <c r="F2469" s="159"/>
      <c r="G2469" s="158"/>
      <c r="H2469" s="160"/>
      <c r="N2469" s="62">
        <f t="shared" si="87"/>
        <v>0</v>
      </c>
    </row>
    <row r="2470" spans="3:14">
      <c r="C2470" s="156"/>
      <c r="D2470" s="157"/>
      <c r="E2470" s="158"/>
      <c r="F2470" s="159"/>
      <c r="G2470" s="158"/>
      <c r="H2470" s="160"/>
      <c r="N2470" s="62">
        <f t="shared" si="87"/>
        <v>0</v>
      </c>
    </row>
    <row r="2471" spans="3:14">
      <c r="C2471" s="156"/>
      <c r="D2471" s="157"/>
      <c r="E2471" s="158"/>
      <c r="F2471" s="159"/>
      <c r="G2471" s="158"/>
      <c r="H2471" s="160"/>
      <c r="N2471" s="62">
        <f t="shared" si="87"/>
        <v>0</v>
      </c>
    </row>
    <row r="2472" spans="3:14">
      <c r="C2472" s="156"/>
      <c r="D2472" s="157"/>
      <c r="E2472" s="158"/>
      <c r="F2472" s="159"/>
      <c r="G2472" s="158"/>
      <c r="H2472" s="160"/>
      <c r="N2472" s="62">
        <f t="shared" si="87"/>
        <v>0</v>
      </c>
    </row>
    <row r="2473" spans="3:14">
      <c r="C2473" s="156"/>
      <c r="D2473" s="157"/>
      <c r="E2473" s="158"/>
      <c r="F2473" s="159"/>
      <c r="G2473" s="158"/>
      <c r="H2473" s="160"/>
      <c r="N2473" s="62">
        <f t="shared" si="87"/>
        <v>0</v>
      </c>
    </row>
    <row r="2474" spans="3:14">
      <c r="C2474" s="156"/>
      <c r="D2474" s="157"/>
      <c r="E2474" s="158"/>
      <c r="F2474" s="159"/>
      <c r="G2474" s="158"/>
      <c r="H2474" s="160"/>
      <c r="N2474" s="62">
        <f t="shared" si="87"/>
        <v>0</v>
      </c>
    </row>
    <row r="2475" spans="3:14">
      <c r="C2475" s="156"/>
      <c r="D2475" s="157"/>
      <c r="E2475" s="158"/>
      <c r="F2475" s="159"/>
      <c r="G2475" s="158"/>
      <c r="H2475" s="160"/>
      <c r="N2475" s="62">
        <f t="shared" si="87"/>
        <v>0</v>
      </c>
    </row>
    <row r="2476" spans="3:14">
      <c r="C2476" s="156"/>
      <c r="D2476" s="157"/>
      <c r="E2476" s="158"/>
      <c r="F2476" s="159"/>
      <c r="G2476" s="158"/>
      <c r="H2476" s="160"/>
      <c r="N2476" s="62">
        <f t="shared" si="87"/>
        <v>0</v>
      </c>
    </row>
    <row r="2477" spans="3:14">
      <c r="C2477" s="156"/>
      <c r="D2477" s="157"/>
      <c r="E2477" s="158"/>
      <c r="F2477" s="159"/>
      <c r="G2477" s="158"/>
      <c r="H2477" s="160"/>
      <c r="N2477" s="62">
        <f t="shared" si="87"/>
        <v>0</v>
      </c>
    </row>
    <row r="2478" spans="3:14">
      <c r="C2478" s="156"/>
      <c r="D2478" s="157"/>
      <c r="E2478" s="158"/>
      <c r="F2478" s="159"/>
      <c r="G2478" s="158"/>
      <c r="H2478" s="160"/>
      <c r="N2478" s="62">
        <f t="shared" si="87"/>
        <v>0</v>
      </c>
    </row>
    <row r="2479" spans="3:14">
      <c r="C2479" s="156"/>
      <c r="D2479" s="157"/>
      <c r="E2479" s="158"/>
      <c r="F2479" s="159"/>
      <c r="G2479" s="158"/>
      <c r="H2479" s="160"/>
      <c r="N2479" s="62">
        <f t="shared" si="87"/>
        <v>0</v>
      </c>
    </row>
    <row r="2480" spans="3:14">
      <c r="C2480" s="156"/>
      <c r="D2480" s="157"/>
      <c r="E2480" s="158"/>
      <c r="F2480" s="159"/>
      <c r="G2480" s="158"/>
      <c r="H2480" s="160"/>
      <c r="N2480" s="62">
        <f t="shared" si="87"/>
        <v>0</v>
      </c>
    </row>
    <row r="2481" spans="3:14">
      <c r="C2481" s="156"/>
      <c r="D2481" s="157"/>
      <c r="E2481" s="158"/>
      <c r="F2481" s="159"/>
      <c r="G2481" s="158"/>
      <c r="H2481" s="160"/>
      <c r="N2481" s="62">
        <f t="shared" si="87"/>
        <v>0</v>
      </c>
    </row>
    <row r="2482" spans="3:14">
      <c r="C2482" s="156"/>
      <c r="D2482" s="157"/>
      <c r="E2482" s="158"/>
      <c r="F2482" s="159"/>
      <c r="G2482" s="158"/>
      <c r="H2482" s="160"/>
      <c r="N2482" s="62">
        <f t="shared" si="87"/>
        <v>0</v>
      </c>
    </row>
    <row r="2483" spans="3:14">
      <c r="C2483" s="156"/>
      <c r="D2483" s="157"/>
      <c r="E2483" s="158"/>
      <c r="F2483" s="159"/>
      <c r="G2483" s="158"/>
      <c r="H2483" s="160"/>
      <c r="N2483" s="62">
        <f t="shared" si="87"/>
        <v>0</v>
      </c>
    </row>
    <row r="2484" spans="3:14">
      <c r="C2484" s="156"/>
      <c r="D2484" s="157"/>
      <c r="E2484" s="158"/>
      <c r="F2484" s="159"/>
      <c r="G2484" s="158"/>
      <c r="H2484" s="160"/>
      <c r="N2484" s="62">
        <f t="shared" si="87"/>
        <v>0</v>
      </c>
    </row>
    <row r="2485" spans="3:14">
      <c r="C2485" s="156"/>
      <c r="D2485" s="157"/>
      <c r="E2485" s="158"/>
      <c r="F2485" s="159"/>
      <c r="G2485" s="158"/>
      <c r="H2485" s="160"/>
      <c r="N2485" s="62">
        <f t="shared" si="87"/>
        <v>0</v>
      </c>
    </row>
    <row r="2486" spans="3:14">
      <c r="C2486" s="156"/>
      <c r="D2486" s="157"/>
      <c r="E2486" s="158"/>
      <c r="F2486" s="159"/>
      <c r="G2486" s="158"/>
      <c r="H2486" s="160"/>
      <c r="N2486" s="62">
        <f t="shared" si="87"/>
        <v>0</v>
      </c>
    </row>
    <row r="2487" spans="3:14">
      <c r="C2487" s="156"/>
      <c r="D2487" s="157"/>
      <c r="E2487" s="158"/>
      <c r="F2487" s="159"/>
      <c r="G2487" s="158"/>
      <c r="H2487" s="160"/>
      <c r="N2487" s="62">
        <f t="shared" si="87"/>
        <v>0</v>
      </c>
    </row>
    <row r="2488" spans="3:14">
      <c r="C2488" s="156"/>
      <c r="D2488" s="157"/>
      <c r="E2488" s="158"/>
      <c r="F2488" s="159"/>
      <c r="G2488" s="158"/>
      <c r="H2488" s="160"/>
      <c r="N2488" s="62">
        <f t="shared" si="87"/>
        <v>0</v>
      </c>
    </row>
    <row r="2489" spans="3:14">
      <c r="C2489" s="156"/>
      <c r="D2489" s="157"/>
      <c r="E2489" s="158"/>
      <c r="F2489" s="159"/>
      <c r="G2489" s="158"/>
      <c r="H2489" s="160"/>
      <c r="N2489" s="62">
        <f t="shared" si="87"/>
        <v>0</v>
      </c>
    </row>
    <row r="2490" spans="3:14">
      <c r="C2490" s="156"/>
      <c r="D2490" s="157"/>
      <c r="E2490" s="158"/>
      <c r="F2490" s="159"/>
      <c r="G2490" s="158"/>
      <c r="H2490" s="160"/>
      <c r="N2490" s="62">
        <f t="shared" si="87"/>
        <v>0</v>
      </c>
    </row>
    <row r="2491" spans="3:14">
      <c r="C2491" s="156"/>
      <c r="D2491" s="157"/>
      <c r="E2491" s="158"/>
      <c r="F2491" s="159"/>
      <c r="G2491" s="158"/>
      <c r="H2491" s="160"/>
      <c r="N2491" s="62">
        <f t="shared" si="87"/>
        <v>0</v>
      </c>
    </row>
    <row r="2492" spans="3:14">
      <c r="C2492" s="156"/>
      <c r="D2492" s="157"/>
      <c r="E2492" s="158"/>
      <c r="F2492" s="159"/>
      <c r="G2492" s="158"/>
      <c r="H2492" s="160"/>
      <c r="N2492" s="62">
        <f t="shared" si="87"/>
        <v>0</v>
      </c>
    </row>
    <row r="2493" spans="3:14">
      <c r="C2493" s="156"/>
      <c r="D2493" s="157"/>
      <c r="E2493" s="158"/>
      <c r="F2493" s="159"/>
      <c r="G2493" s="158"/>
      <c r="H2493" s="160"/>
      <c r="N2493" s="62">
        <f t="shared" si="87"/>
        <v>0</v>
      </c>
    </row>
    <row r="2494" spans="3:14">
      <c r="C2494" s="156"/>
      <c r="D2494" s="157"/>
      <c r="E2494" s="158"/>
      <c r="F2494" s="159"/>
      <c r="G2494" s="158"/>
      <c r="H2494" s="160"/>
      <c r="N2494" s="62">
        <f t="shared" si="87"/>
        <v>0</v>
      </c>
    </row>
    <row r="2495" spans="3:14">
      <c r="C2495" s="156"/>
      <c r="D2495" s="157"/>
      <c r="E2495" s="158"/>
      <c r="F2495" s="159"/>
      <c r="G2495" s="158"/>
      <c r="H2495" s="160"/>
      <c r="N2495" s="62">
        <f t="shared" si="87"/>
        <v>0</v>
      </c>
    </row>
    <row r="2496" spans="3:14">
      <c r="C2496" s="156"/>
      <c r="D2496" s="157"/>
      <c r="E2496" s="158"/>
      <c r="F2496" s="159"/>
      <c r="G2496" s="158"/>
      <c r="H2496" s="160"/>
      <c r="N2496" s="62">
        <f t="shared" si="87"/>
        <v>0</v>
      </c>
    </row>
    <row r="2497" spans="3:14">
      <c r="C2497" s="156"/>
      <c r="D2497" s="157"/>
      <c r="E2497" s="158"/>
      <c r="F2497" s="159"/>
      <c r="G2497" s="158"/>
      <c r="H2497" s="160"/>
      <c r="N2497" s="62">
        <f t="shared" si="87"/>
        <v>0</v>
      </c>
    </row>
    <row r="2498" spans="3:14">
      <c r="C2498" s="156"/>
      <c r="D2498" s="157"/>
      <c r="E2498" s="158"/>
      <c r="F2498" s="159"/>
      <c r="G2498" s="158"/>
      <c r="H2498" s="160"/>
      <c r="N2498" s="62">
        <f t="shared" si="87"/>
        <v>0</v>
      </c>
    </row>
    <row r="2499" spans="3:14">
      <c r="C2499" s="156"/>
      <c r="D2499" s="157"/>
      <c r="E2499" s="158"/>
      <c r="F2499" s="159"/>
      <c r="G2499" s="158"/>
      <c r="H2499" s="160"/>
      <c r="N2499" s="62">
        <f t="shared" si="87"/>
        <v>0</v>
      </c>
    </row>
    <row r="2500" spans="3:14">
      <c r="C2500" s="156"/>
      <c r="D2500" s="157"/>
      <c r="E2500" s="158"/>
      <c r="F2500" s="159"/>
      <c r="G2500" s="158"/>
      <c r="H2500" s="160"/>
      <c r="N2500" s="62">
        <f t="shared" ref="N2500:N2563" si="88">IF(D2500=0,D2499,D2500)</f>
        <v>0</v>
      </c>
    </row>
    <row r="2501" spans="3:14">
      <c r="C2501" s="156"/>
      <c r="D2501" s="157"/>
      <c r="E2501" s="158"/>
      <c r="F2501" s="159"/>
      <c r="G2501" s="158"/>
      <c r="H2501" s="160"/>
      <c r="N2501" s="62">
        <f t="shared" si="88"/>
        <v>0</v>
      </c>
    </row>
    <row r="2502" spans="3:14">
      <c r="C2502" s="156"/>
      <c r="D2502" s="157"/>
      <c r="E2502" s="158"/>
      <c r="F2502" s="159"/>
      <c r="G2502" s="158"/>
      <c r="H2502" s="160"/>
      <c r="N2502" s="62">
        <f t="shared" si="88"/>
        <v>0</v>
      </c>
    </row>
    <row r="2503" spans="3:14">
      <c r="C2503" s="156"/>
      <c r="D2503" s="157"/>
      <c r="E2503" s="158"/>
      <c r="F2503" s="159"/>
      <c r="G2503" s="158"/>
      <c r="H2503" s="160"/>
      <c r="N2503" s="62">
        <f t="shared" si="88"/>
        <v>0</v>
      </c>
    </row>
    <row r="2504" spans="3:14">
      <c r="C2504" s="156"/>
      <c r="D2504" s="157"/>
      <c r="E2504" s="158"/>
      <c r="F2504" s="159"/>
      <c r="G2504" s="158"/>
      <c r="H2504" s="160"/>
      <c r="N2504" s="62">
        <f t="shared" si="88"/>
        <v>0</v>
      </c>
    </row>
    <row r="2505" spans="3:14">
      <c r="C2505" s="156"/>
      <c r="D2505" s="157"/>
      <c r="E2505" s="158"/>
      <c r="F2505" s="159"/>
      <c r="G2505" s="158"/>
      <c r="H2505" s="160"/>
      <c r="N2505" s="62">
        <f t="shared" si="88"/>
        <v>0</v>
      </c>
    </row>
    <row r="2506" spans="3:14">
      <c r="C2506" s="156"/>
      <c r="D2506" s="157"/>
      <c r="E2506" s="158"/>
      <c r="F2506" s="159"/>
      <c r="G2506" s="158"/>
      <c r="H2506" s="160"/>
      <c r="N2506" s="62">
        <f t="shared" si="88"/>
        <v>0</v>
      </c>
    </row>
    <row r="2507" spans="3:14">
      <c r="C2507" s="156"/>
      <c r="D2507" s="157"/>
      <c r="E2507" s="158"/>
      <c r="F2507" s="159"/>
      <c r="G2507" s="158"/>
      <c r="H2507" s="160"/>
      <c r="N2507" s="62">
        <f t="shared" si="88"/>
        <v>0</v>
      </c>
    </row>
    <row r="2508" spans="3:14">
      <c r="C2508" s="156"/>
      <c r="D2508" s="157"/>
      <c r="E2508" s="158"/>
      <c r="F2508" s="159"/>
      <c r="G2508" s="158"/>
      <c r="H2508" s="160"/>
      <c r="N2508" s="62">
        <f t="shared" si="88"/>
        <v>0</v>
      </c>
    </row>
    <row r="2509" spans="3:14">
      <c r="C2509" s="156"/>
      <c r="D2509" s="157"/>
      <c r="E2509" s="158"/>
      <c r="F2509" s="159"/>
      <c r="G2509" s="158"/>
      <c r="H2509" s="160"/>
      <c r="N2509" s="62">
        <f t="shared" si="88"/>
        <v>0</v>
      </c>
    </row>
    <row r="2510" spans="3:14">
      <c r="C2510" s="156"/>
      <c r="D2510" s="157"/>
      <c r="E2510" s="158"/>
      <c r="F2510" s="159"/>
      <c r="G2510" s="158"/>
      <c r="H2510" s="160"/>
      <c r="N2510" s="62">
        <f t="shared" si="88"/>
        <v>0</v>
      </c>
    </row>
    <row r="2511" spans="3:14">
      <c r="C2511" s="156"/>
      <c r="D2511" s="157"/>
      <c r="E2511" s="158"/>
      <c r="F2511" s="159"/>
      <c r="G2511" s="158"/>
      <c r="H2511" s="160"/>
      <c r="N2511" s="62">
        <f t="shared" si="88"/>
        <v>0</v>
      </c>
    </row>
    <row r="2512" spans="3:14">
      <c r="C2512" s="156"/>
      <c r="D2512" s="157"/>
      <c r="E2512" s="158"/>
      <c r="F2512" s="159"/>
      <c r="G2512" s="158"/>
      <c r="H2512" s="160"/>
      <c r="N2512" s="62">
        <f t="shared" si="88"/>
        <v>0</v>
      </c>
    </row>
    <row r="2513" spans="3:14">
      <c r="C2513" s="156"/>
      <c r="D2513" s="157"/>
      <c r="E2513" s="158"/>
      <c r="F2513" s="159"/>
      <c r="G2513" s="158"/>
      <c r="H2513" s="160"/>
      <c r="N2513" s="62">
        <f t="shared" si="88"/>
        <v>0</v>
      </c>
    </row>
    <row r="2514" spans="3:14">
      <c r="C2514" s="156"/>
      <c r="D2514" s="157"/>
      <c r="E2514" s="158"/>
      <c r="F2514" s="159"/>
      <c r="G2514" s="158"/>
      <c r="H2514" s="160"/>
      <c r="N2514" s="62">
        <f t="shared" si="88"/>
        <v>0</v>
      </c>
    </row>
    <row r="2515" spans="3:14">
      <c r="C2515" s="156"/>
      <c r="D2515" s="157"/>
      <c r="E2515" s="158"/>
      <c r="F2515" s="159"/>
      <c r="G2515" s="158"/>
      <c r="H2515" s="160"/>
      <c r="N2515" s="62">
        <f t="shared" si="88"/>
        <v>0</v>
      </c>
    </row>
    <row r="2516" spans="3:14">
      <c r="C2516" s="156"/>
      <c r="D2516" s="157"/>
      <c r="E2516" s="158"/>
      <c r="F2516" s="159"/>
      <c r="G2516" s="158"/>
      <c r="H2516" s="160"/>
      <c r="N2516" s="62">
        <f t="shared" si="88"/>
        <v>0</v>
      </c>
    </row>
    <row r="2517" spans="3:14">
      <c r="C2517" s="156"/>
      <c r="D2517" s="157"/>
      <c r="E2517" s="158"/>
      <c r="F2517" s="159"/>
      <c r="G2517" s="158"/>
      <c r="H2517" s="160"/>
      <c r="N2517" s="62">
        <f t="shared" si="88"/>
        <v>0</v>
      </c>
    </row>
    <row r="2518" spans="3:14">
      <c r="C2518" s="156"/>
      <c r="D2518" s="157"/>
      <c r="E2518" s="158"/>
      <c r="F2518" s="159"/>
      <c r="G2518" s="158"/>
      <c r="H2518" s="160"/>
      <c r="N2518" s="62">
        <f t="shared" si="88"/>
        <v>0</v>
      </c>
    </row>
    <row r="2519" spans="3:14">
      <c r="C2519" s="156"/>
      <c r="D2519" s="157"/>
      <c r="E2519" s="158"/>
      <c r="F2519" s="159"/>
      <c r="G2519" s="158"/>
      <c r="H2519" s="160"/>
      <c r="N2519" s="62">
        <f t="shared" si="88"/>
        <v>0</v>
      </c>
    </row>
    <row r="2520" spans="3:14">
      <c r="C2520" s="156"/>
      <c r="D2520" s="157"/>
      <c r="E2520" s="158"/>
      <c r="F2520" s="159"/>
      <c r="G2520" s="158"/>
      <c r="H2520" s="160"/>
      <c r="N2520" s="62">
        <f t="shared" si="88"/>
        <v>0</v>
      </c>
    </row>
    <row r="2521" spans="3:14">
      <c r="C2521" s="156"/>
      <c r="D2521" s="157"/>
      <c r="E2521" s="158"/>
      <c r="F2521" s="159"/>
      <c r="G2521" s="158"/>
      <c r="H2521" s="160"/>
      <c r="N2521" s="62">
        <f t="shared" si="88"/>
        <v>0</v>
      </c>
    </row>
    <row r="2522" spans="3:14">
      <c r="C2522" s="156"/>
      <c r="D2522" s="157"/>
      <c r="E2522" s="158"/>
      <c r="F2522" s="159"/>
      <c r="G2522" s="158"/>
      <c r="H2522" s="160"/>
      <c r="N2522" s="62">
        <f t="shared" si="88"/>
        <v>0</v>
      </c>
    </row>
    <row r="2523" spans="3:14">
      <c r="C2523" s="156"/>
      <c r="D2523" s="157"/>
      <c r="E2523" s="158"/>
      <c r="F2523" s="159"/>
      <c r="G2523" s="158"/>
      <c r="H2523" s="160"/>
      <c r="N2523" s="62">
        <f t="shared" si="88"/>
        <v>0</v>
      </c>
    </row>
    <row r="2524" spans="3:14">
      <c r="C2524" s="156"/>
      <c r="D2524" s="157"/>
      <c r="E2524" s="158"/>
      <c r="F2524" s="159"/>
      <c r="G2524" s="158"/>
      <c r="H2524" s="160"/>
      <c r="N2524" s="62">
        <f t="shared" si="88"/>
        <v>0</v>
      </c>
    </row>
    <row r="2525" spans="3:14">
      <c r="C2525" s="156"/>
      <c r="D2525" s="157"/>
      <c r="E2525" s="158"/>
      <c r="F2525" s="159"/>
      <c r="G2525" s="158"/>
      <c r="H2525" s="160"/>
      <c r="N2525" s="62">
        <f t="shared" si="88"/>
        <v>0</v>
      </c>
    </row>
    <row r="2526" spans="3:14">
      <c r="C2526" s="156"/>
      <c r="D2526" s="157"/>
      <c r="E2526" s="158"/>
      <c r="F2526" s="159"/>
      <c r="G2526" s="158"/>
      <c r="H2526" s="160"/>
      <c r="N2526" s="62">
        <f t="shared" si="88"/>
        <v>0</v>
      </c>
    </row>
    <row r="2527" spans="3:14">
      <c r="C2527" s="156"/>
      <c r="D2527" s="157"/>
      <c r="E2527" s="158"/>
      <c r="F2527" s="159"/>
      <c r="G2527" s="158"/>
      <c r="H2527" s="160"/>
      <c r="N2527" s="62">
        <f t="shared" si="88"/>
        <v>0</v>
      </c>
    </row>
    <row r="2528" spans="3:14">
      <c r="C2528" s="156"/>
      <c r="D2528" s="157"/>
      <c r="E2528" s="158"/>
      <c r="F2528" s="159"/>
      <c r="G2528" s="158"/>
      <c r="H2528" s="160"/>
      <c r="N2528" s="62">
        <f t="shared" si="88"/>
        <v>0</v>
      </c>
    </row>
    <row r="2529" spans="3:14">
      <c r="C2529" s="156"/>
      <c r="D2529" s="157"/>
      <c r="E2529" s="158"/>
      <c r="F2529" s="159"/>
      <c r="G2529" s="158"/>
      <c r="H2529" s="160"/>
      <c r="N2529" s="62">
        <f t="shared" si="88"/>
        <v>0</v>
      </c>
    </row>
    <row r="2530" spans="3:14">
      <c r="C2530" s="156"/>
      <c r="D2530" s="157"/>
      <c r="E2530" s="158"/>
      <c r="F2530" s="159"/>
      <c r="G2530" s="158"/>
      <c r="H2530" s="160"/>
      <c r="N2530" s="62">
        <f t="shared" si="88"/>
        <v>0</v>
      </c>
    </row>
    <row r="2531" spans="3:14">
      <c r="C2531" s="156"/>
      <c r="D2531" s="157"/>
      <c r="E2531" s="158"/>
      <c r="F2531" s="159"/>
      <c r="G2531" s="158"/>
      <c r="H2531" s="160"/>
      <c r="N2531" s="62">
        <f t="shared" si="88"/>
        <v>0</v>
      </c>
    </row>
    <row r="2532" spans="3:14">
      <c r="C2532" s="156"/>
      <c r="D2532" s="157"/>
      <c r="E2532" s="158"/>
      <c r="F2532" s="159"/>
      <c r="G2532" s="158"/>
      <c r="H2532" s="160"/>
      <c r="N2532" s="62">
        <f t="shared" si="88"/>
        <v>0</v>
      </c>
    </row>
    <row r="2533" spans="3:14">
      <c r="C2533" s="156"/>
      <c r="D2533" s="157"/>
      <c r="E2533" s="158"/>
      <c r="F2533" s="159"/>
      <c r="G2533" s="158"/>
      <c r="H2533" s="160"/>
      <c r="N2533" s="62">
        <f t="shared" si="88"/>
        <v>0</v>
      </c>
    </row>
    <row r="2534" spans="3:14">
      <c r="C2534" s="156"/>
      <c r="D2534" s="157"/>
      <c r="E2534" s="158"/>
      <c r="F2534" s="159"/>
      <c r="G2534" s="158"/>
      <c r="H2534" s="160"/>
      <c r="N2534" s="62">
        <f t="shared" si="88"/>
        <v>0</v>
      </c>
    </row>
    <row r="2535" spans="3:14">
      <c r="C2535" s="156"/>
      <c r="D2535" s="157"/>
      <c r="E2535" s="158"/>
      <c r="F2535" s="159"/>
      <c r="G2535" s="158"/>
      <c r="H2535" s="160"/>
      <c r="N2535" s="62">
        <f t="shared" si="88"/>
        <v>0</v>
      </c>
    </row>
    <row r="2536" spans="3:14">
      <c r="C2536" s="156"/>
      <c r="D2536" s="157"/>
      <c r="E2536" s="158"/>
      <c r="F2536" s="159"/>
      <c r="G2536" s="158"/>
      <c r="H2536" s="160"/>
      <c r="N2536" s="62">
        <f t="shared" si="88"/>
        <v>0</v>
      </c>
    </row>
    <row r="2537" spans="3:14">
      <c r="C2537" s="156"/>
      <c r="D2537" s="157"/>
      <c r="E2537" s="158"/>
      <c r="F2537" s="159"/>
      <c r="G2537" s="158"/>
      <c r="H2537" s="160"/>
      <c r="N2537" s="62">
        <f t="shared" si="88"/>
        <v>0</v>
      </c>
    </row>
    <row r="2538" spans="3:14">
      <c r="C2538" s="156"/>
      <c r="D2538" s="157"/>
      <c r="E2538" s="158"/>
      <c r="F2538" s="159"/>
      <c r="G2538" s="158"/>
      <c r="H2538" s="160"/>
      <c r="N2538" s="62">
        <f t="shared" si="88"/>
        <v>0</v>
      </c>
    </row>
    <row r="2539" spans="3:14">
      <c r="C2539" s="156"/>
      <c r="D2539" s="157"/>
      <c r="E2539" s="158"/>
      <c r="F2539" s="159"/>
      <c r="G2539" s="158"/>
      <c r="H2539" s="160"/>
      <c r="N2539" s="62">
        <f t="shared" si="88"/>
        <v>0</v>
      </c>
    </row>
    <row r="2540" spans="3:14">
      <c r="C2540" s="156"/>
      <c r="D2540" s="157"/>
      <c r="E2540" s="158"/>
      <c r="F2540" s="159"/>
      <c r="G2540" s="158"/>
      <c r="H2540" s="160"/>
      <c r="N2540" s="62">
        <f t="shared" si="88"/>
        <v>0</v>
      </c>
    </row>
    <row r="2541" spans="3:14">
      <c r="C2541" s="156"/>
      <c r="D2541" s="157"/>
      <c r="E2541" s="158"/>
      <c r="F2541" s="159"/>
      <c r="G2541" s="158"/>
      <c r="H2541" s="160"/>
      <c r="N2541" s="62">
        <f t="shared" si="88"/>
        <v>0</v>
      </c>
    </row>
    <row r="2542" spans="3:14">
      <c r="C2542" s="156"/>
      <c r="D2542" s="157"/>
      <c r="E2542" s="158"/>
      <c r="F2542" s="159"/>
      <c r="G2542" s="158"/>
      <c r="H2542" s="160"/>
      <c r="N2542" s="62">
        <f t="shared" si="88"/>
        <v>0</v>
      </c>
    </row>
    <row r="2543" spans="3:14">
      <c r="C2543" s="156"/>
      <c r="D2543" s="157"/>
      <c r="E2543" s="158"/>
      <c r="F2543" s="159"/>
      <c r="G2543" s="158"/>
      <c r="H2543" s="160"/>
      <c r="N2543" s="62">
        <f t="shared" si="88"/>
        <v>0</v>
      </c>
    </row>
    <row r="2544" spans="3:14">
      <c r="C2544" s="156"/>
      <c r="D2544" s="157"/>
      <c r="E2544" s="158"/>
      <c r="F2544" s="159"/>
      <c r="G2544" s="158"/>
      <c r="H2544" s="160"/>
      <c r="N2544" s="62">
        <f t="shared" si="88"/>
        <v>0</v>
      </c>
    </row>
    <row r="2545" spans="3:14">
      <c r="C2545" s="156"/>
      <c r="D2545" s="157"/>
      <c r="E2545" s="158"/>
      <c r="F2545" s="159"/>
      <c r="G2545" s="158"/>
      <c r="H2545" s="160"/>
      <c r="N2545" s="62">
        <f t="shared" si="88"/>
        <v>0</v>
      </c>
    </row>
    <row r="2546" spans="3:14">
      <c r="C2546" s="156"/>
      <c r="D2546" s="157"/>
      <c r="E2546" s="158"/>
      <c r="F2546" s="159"/>
      <c r="G2546" s="158"/>
      <c r="H2546" s="160"/>
      <c r="N2546" s="62">
        <f t="shared" si="88"/>
        <v>0</v>
      </c>
    </row>
    <row r="2547" spans="3:14">
      <c r="C2547" s="156"/>
      <c r="D2547" s="157"/>
      <c r="E2547" s="158"/>
      <c r="F2547" s="159"/>
      <c r="G2547" s="158"/>
      <c r="H2547" s="160"/>
      <c r="N2547" s="62">
        <f t="shared" si="88"/>
        <v>0</v>
      </c>
    </row>
    <row r="2548" spans="3:14">
      <c r="C2548" s="156"/>
      <c r="D2548" s="157"/>
      <c r="E2548" s="158"/>
      <c r="F2548" s="159"/>
      <c r="G2548" s="158"/>
      <c r="H2548" s="160"/>
      <c r="N2548" s="62">
        <f t="shared" si="88"/>
        <v>0</v>
      </c>
    </row>
    <row r="2549" spans="3:14">
      <c r="C2549" s="156"/>
      <c r="D2549" s="157"/>
      <c r="E2549" s="158"/>
      <c r="F2549" s="159"/>
      <c r="G2549" s="158"/>
      <c r="H2549" s="160"/>
      <c r="N2549" s="62">
        <f t="shared" si="88"/>
        <v>0</v>
      </c>
    </row>
    <row r="2550" spans="3:14">
      <c r="C2550" s="156"/>
      <c r="D2550" s="157"/>
      <c r="E2550" s="158"/>
      <c r="F2550" s="159"/>
      <c r="G2550" s="158"/>
      <c r="H2550" s="160"/>
      <c r="N2550" s="62">
        <f t="shared" si="88"/>
        <v>0</v>
      </c>
    </row>
    <row r="2551" spans="3:14">
      <c r="C2551" s="156"/>
      <c r="D2551" s="157"/>
      <c r="E2551" s="158"/>
      <c r="F2551" s="159"/>
      <c r="G2551" s="158"/>
      <c r="H2551" s="160"/>
      <c r="N2551" s="62">
        <f t="shared" si="88"/>
        <v>0</v>
      </c>
    </row>
    <row r="2552" spans="3:14">
      <c r="C2552" s="156"/>
      <c r="D2552" s="157"/>
      <c r="E2552" s="158"/>
      <c r="F2552" s="159"/>
      <c r="G2552" s="158"/>
      <c r="H2552" s="160"/>
      <c r="N2552" s="62">
        <f t="shared" si="88"/>
        <v>0</v>
      </c>
    </row>
    <row r="2553" spans="3:14">
      <c r="C2553" s="156"/>
      <c r="D2553" s="157"/>
      <c r="E2553" s="158"/>
      <c r="F2553" s="159"/>
      <c r="G2553" s="158"/>
      <c r="H2553" s="160"/>
      <c r="N2553" s="62">
        <f t="shared" si="88"/>
        <v>0</v>
      </c>
    </row>
    <row r="2554" spans="3:14">
      <c r="C2554" s="156"/>
      <c r="D2554" s="157"/>
      <c r="E2554" s="158"/>
      <c r="F2554" s="159"/>
      <c r="G2554" s="158"/>
      <c r="H2554" s="160"/>
      <c r="N2554" s="62">
        <f t="shared" si="88"/>
        <v>0</v>
      </c>
    </row>
    <row r="2555" spans="3:14">
      <c r="C2555" s="156"/>
      <c r="D2555" s="157"/>
      <c r="E2555" s="158"/>
      <c r="F2555" s="159"/>
      <c r="G2555" s="158"/>
      <c r="H2555" s="160"/>
      <c r="N2555" s="62">
        <f t="shared" si="88"/>
        <v>0</v>
      </c>
    </row>
    <row r="2556" spans="3:14">
      <c r="C2556" s="156"/>
      <c r="D2556" s="157"/>
      <c r="E2556" s="158"/>
      <c r="F2556" s="159"/>
      <c r="G2556" s="158"/>
      <c r="H2556" s="160"/>
      <c r="N2556" s="62">
        <f t="shared" si="88"/>
        <v>0</v>
      </c>
    </row>
    <row r="2557" spans="3:14">
      <c r="C2557" s="156"/>
      <c r="D2557" s="157"/>
      <c r="E2557" s="158"/>
      <c r="F2557" s="159"/>
      <c r="G2557" s="158"/>
      <c r="H2557" s="160"/>
      <c r="N2557" s="62">
        <f t="shared" si="88"/>
        <v>0</v>
      </c>
    </row>
    <row r="2558" spans="3:14">
      <c r="C2558" s="156"/>
      <c r="D2558" s="157"/>
      <c r="E2558" s="158"/>
      <c r="F2558" s="159"/>
      <c r="G2558" s="158"/>
      <c r="H2558" s="160"/>
      <c r="N2558" s="62">
        <f t="shared" si="88"/>
        <v>0</v>
      </c>
    </row>
    <row r="2559" spans="3:14">
      <c r="C2559" s="156"/>
      <c r="D2559" s="157"/>
      <c r="E2559" s="158"/>
      <c r="F2559" s="159"/>
      <c r="G2559" s="158"/>
      <c r="H2559" s="160"/>
      <c r="N2559" s="62">
        <f t="shared" si="88"/>
        <v>0</v>
      </c>
    </row>
    <row r="2560" spans="3:14">
      <c r="C2560" s="156"/>
      <c r="D2560" s="157"/>
      <c r="E2560" s="158"/>
      <c r="F2560" s="159"/>
      <c r="G2560" s="158"/>
      <c r="H2560" s="160"/>
      <c r="N2560" s="62">
        <f t="shared" si="88"/>
        <v>0</v>
      </c>
    </row>
    <row r="2561" spans="3:14">
      <c r="C2561" s="156"/>
      <c r="D2561" s="157"/>
      <c r="E2561" s="158"/>
      <c r="F2561" s="159"/>
      <c r="G2561" s="158"/>
      <c r="H2561" s="160"/>
      <c r="N2561" s="62">
        <f t="shared" si="88"/>
        <v>0</v>
      </c>
    </row>
    <row r="2562" spans="3:14">
      <c r="C2562" s="156"/>
      <c r="D2562" s="157"/>
      <c r="E2562" s="158"/>
      <c r="F2562" s="159"/>
      <c r="G2562" s="158"/>
      <c r="H2562" s="160"/>
      <c r="N2562" s="62">
        <f t="shared" si="88"/>
        <v>0</v>
      </c>
    </row>
    <row r="2563" spans="3:14">
      <c r="C2563" s="156"/>
      <c r="D2563" s="157"/>
      <c r="E2563" s="158"/>
      <c r="F2563" s="159"/>
      <c r="G2563" s="158"/>
      <c r="H2563" s="160"/>
      <c r="N2563" s="62">
        <f t="shared" si="88"/>
        <v>0</v>
      </c>
    </row>
    <row r="2564" spans="3:14">
      <c r="C2564" s="156"/>
      <c r="D2564" s="157"/>
      <c r="E2564" s="158"/>
      <c r="F2564" s="159"/>
      <c r="G2564" s="158"/>
      <c r="H2564" s="160"/>
      <c r="N2564" s="62">
        <f t="shared" ref="N2564:N2627" si="89">IF(D2564=0,D2563,D2564)</f>
        <v>0</v>
      </c>
    </row>
    <row r="2565" spans="3:14">
      <c r="C2565" s="156"/>
      <c r="D2565" s="157"/>
      <c r="E2565" s="158"/>
      <c r="F2565" s="159"/>
      <c r="G2565" s="158"/>
      <c r="H2565" s="160"/>
      <c r="N2565" s="62">
        <f t="shared" si="89"/>
        <v>0</v>
      </c>
    </row>
    <row r="2566" spans="3:14">
      <c r="C2566" s="156"/>
      <c r="D2566" s="157"/>
      <c r="E2566" s="158"/>
      <c r="F2566" s="159"/>
      <c r="G2566" s="158"/>
      <c r="H2566" s="160"/>
      <c r="N2566" s="62">
        <f t="shared" si="89"/>
        <v>0</v>
      </c>
    </row>
    <row r="2567" spans="3:14">
      <c r="C2567" s="156"/>
      <c r="D2567" s="157"/>
      <c r="E2567" s="158"/>
      <c r="F2567" s="159"/>
      <c r="G2567" s="158"/>
      <c r="H2567" s="160"/>
      <c r="N2567" s="62">
        <f t="shared" si="89"/>
        <v>0</v>
      </c>
    </row>
    <row r="2568" spans="3:14">
      <c r="C2568" s="156"/>
      <c r="D2568" s="157"/>
      <c r="E2568" s="158"/>
      <c r="F2568" s="159"/>
      <c r="G2568" s="158"/>
      <c r="H2568" s="160"/>
      <c r="N2568" s="62">
        <f t="shared" si="89"/>
        <v>0</v>
      </c>
    </row>
    <row r="2569" spans="3:14">
      <c r="C2569" s="156"/>
      <c r="D2569" s="157"/>
      <c r="E2569" s="158"/>
      <c r="F2569" s="159"/>
      <c r="G2569" s="158"/>
      <c r="H2569" s="160"/>
      <c r="N2569" s="62">
        <f t="shared" si="89"/>
        <v>0</v>
      </c>
    </row>
    <row r="2570" spans="3:14">
      <c r="C2570" s="156"/>
      <c r="D2570" s="157"/>
      <c r="E2570" s="158"/>
      <c r="F2570" s="159"/>
      <c r="G2570" s="158"/>
      <c r="H2570" s="160"/>
      <c r="N2570" s="62">
        <f t="shared" si="89"/>
        <v>0</v>
      </c>
    </row>
    <row r="2571" spans="3:14">
      <c r="C2571" s="156"/>
      <c r="D2571" s="157"/>
      <c r="E2571" s="158"/>
      <c r="F2571" s="159"/>
      <c r="G2571" s="158"/>
      <c r="H2571" s="160"/>
      <c r="N2571" s="62">
        <f t="shared" si="89"/>
        <v>0</v>
      </c>
    </row>
    <row r="2572" spans="3:14">
      <c r="C2572" s="156"/>
      <c r="D2572" s="157"/>
      <c r="E2572" s="158"/>
      <c r="F2572" s="159"/>
      <c r="G2572" s="158"/>
      <c r="H2572" s="160"/>
      <c r="N2572" s="62">
        <f t="shared" si="89"/>
        <v>0</v>
      </c>
    </row>
    <row r="2573" spans="3:14">
      <c r="C2573" s="156"/>
      <c r="D2573" s="157"/>
      <c r="E2573" s="158"/>
      <c r="F2573" s="159"/>
      <c r="G2573" s="158"/>
      <c r="H2573" s="160"/>
      <c r="N2573" s="62">
        <f t="shared" si="89"/>
        <v>0</v>
      </c>
    </row>
    <row r="2574" spans="3:14">
      <c r="C2574" s="156"/>
      <c r="D2574" s="157"/>
      <c r="E2574" s="158"/>
      <c r="F2574" s="159"/>
      <c r="G2574" s="158"/>
      <c r="H2574" s="160"/>
      <c r="N2574" s="62">
        <f t="shared" si="89"/>
        <v>0</v>
      </c>
    </row>
    <row r="2575" spans="3:14">
      <c r="C2575" s="156"/>
      <c r="D2575" s="157"/>
      <c r="E2575" s="158"/>
      <c r="F2575" s="159"/>
      <c r="G2575" s="158"/>
      <c r="H2575" s="160"/>
      <c r="N2575" s="62">
        <f t="shared" si="89"/>
        <v>0</v>
      </c>
    </row>
    <row r="2576" spans="3:14">
      <c r="C2576" s="156"/>
      <c r="D2576" s="157"/>
      <c r="E2576" s="158"/>
      <c r="F2576" s="159"/>
      <c r="G2576" s="158"/>
      <c r="H2576" s="160"/>
      <c r="N2576" s="62">
        <f t="shared" si="89"/>
        <v>0</v>
      </c>
    </row>
    <row r="2577" spans="3:14">
      <c r="C2577" s="156"/>
      <c r="D2577" s="157"/>
      <c r="E2577" s="158"/>
      <c r="F2577" s="159"/>
      <c r="G2577" s="158"/>
      <c r="H2577" s="160"/>
      <c r="N2577" s="62">
        <f t="shared" si="89"/>
        <v>0</v>
      </c>
    </row>
    <row r="2578" spans="3:14">
      <c r="C2578" s="156"/>
      <c r="D2578" s="157"/>
      <c r="E2578" s="158"/>
      <c r="F2578" s="159"/>
      <c r="G2578" s="158"/>
      <c r="H2578" s="160"/>
      <c r="N2578" s="62">
        <f t="shared" si="89"/>
        <v>0</v>
      </c>
    </row>
    <row r="2579" spans="3:14">
      <c r="C2579" s="156"/>
      <c r="D2579" s="157"/>
      <c r="E2579" s="158"/>
      <c r="F2579" s="159"/>
      <c r="G2579" s="158"/>
      <c r="H2579" s="160"/>
      <c r="N2579" s="62">
        <f t="shared" si="89"/>
        <v>0</v>
      </c>
    </row>
    <row r="2580" spans="3:14">
      <c r="C2580" s="156"/>
      <c r="D2580" s="157"/>
      <c r="E2580" s="158"/>
      <c r="F2580" s="159"/>
      <c r="G2580" s="158"/>
      <c r="H2580" s="160"/>
      <c r="N2580" s="62">
        <f t="shared" si="89"/>
        <v>0</v>
      </c>
    </row>
    <row r="2581" spans="3:14">
      <c r="C2581" s="156"/>
      <c r="D2581" s="157"/>
      <c r="E2581" s="158"/>
      <c r="F2581" s="159"/>
      <c r="G2581" s="158"/>
      <c r="H2581" s="160"/>
      <c r="N2581" s="62">
        <f t="shared" si="89"/>
        <v>0</v>
      </c>
    </row>
    <row r="2582" spans="3:14">
      <c r="C2582" s="156"/>
      <c r="D2582" s="157"/>
      <c r="E2582" s="158"/>
      <c r="F2582" s="159"/>
      <c r="G2582" s="158"/>
      <c r="H2582" s="160"/>
      <c r="N2582" s="62">
        <f t="shared" si="89"/>
        <v>0</v>
      </c>
    </row>
    <row r="2583" spans="3:14">
      <c r="C2583" s="156"/>
      <c r="D2583" s="157"/>
      <c r="E2583" s="158"/>
      <c r="F2583" s="159"/>
      <c r="G2583" s="158"/>
      <c r="H2583" s="160"/>
      <c r="N2583" s="62">
        <f t="shared" si="89"/>
        <v>0</v>
      </c>
    </row>
    <row r="2584" spans="3:14">
      <c r="C2584" s="156"/>
      <c r="D2584" s="157"/>
      <c r="E2584" s="158"/>
      <c r="F2584" s="159"/>
      <c r="G2584" s="158"/>
      <c r="H2584" s="160"/>
      <c r="N2584" s="62">
        <f t="shared" si="89"/>
        <v>0</v>
      </c>
    </row>
    <row r="2585" spans="3:14">
      <c r="C2585" s="156"/>
      <c r="D2585" s="157"/>
      <c r="E2585" s="158"/>
      <c r="F2585" s="159"/>
      <c r="G2585" s="158"/>
      <c r="H2585" s="160"/>
      <c r="N2585" s="62">
        <f t="shared" si="89"/>
        <v>0</v>
      </c>
    </row>
    <row r="2586" spans="3:14">
      <c r="C2586" s="156"/>
      <c r="D2586" s="157"/>
      <c r="E2586" s="158"/>
      <c r="F2586" s="159"/>
      <c r="G2586" s="158"/>
      <c r="H2586" s="160"/>
      <c r="N2586" s="62">
        <f t="shared" si="89"/>
        <v>0</v>
      </c>
    </row>
    <row r="2587" spans="3:14">
      <c r="C2587" s="156"/>
      <c r="D2587" s="157"/>
      <c r="E2587" s="158"/>
      <c r="F2587" s="159"/>
      <c r="G2587" s="158"/>
      <c r="H2587" s="160"/>
      <c r="N2587" s="62">
        <f t="shared" si="89"/>
        <v>0</v>
      </c>
    </row>
    <row r="2588" spans="3:14">
      <c r="C2588" s="156"/>
      <c r="D2588" s="157"/>
      <c r="E2588" s="158"/>
      <c r="F2588" s="159"/>
      <c r="G2588" s="158"/>
      <c r="H2588" s="160"/>
      <c r="N2588" s="62">
        <f t="shared" si="89"/>
        <v>0</v>
      </c>
    </row>
    <row r="2589" spans="3:14">
      <c r="C2589" s="156"/>
      <c r="D2589" s="157"/>
      <c r="E2589" s="158"/>
      <c r="F2589" s="159"/>
      <c r="G2589" s="158"/>
      <c r="H2589" s="160"/>
      <c r="N2589" s="62">
        <f t="shared" si="89"/>
        <v>0</v>
      </c>
    </row>
    <row r="2590" spans="3:14">
      <c r="C2590" s="156"/>
      <c r="D2590" s="157"/>
      <c r="E2590" s="158"/>
      <c r="F2590" s="159"/>
      <c r="G2590" s="158"/>
      <c r="H2590" s="160"/>
      <c r="N2590" s="62">
        <f t="shared" si="89"/>
        <v>0</v>
      </c>
    </row>
    <row r="2591" spans="3:14">
      <c r="C2591" s="156"/>
      <c r="D2591" s="157"/>
      <c r="E2591" s="158"/>
      <c r="F2591" s="159"/>
      <c r="G2591" s="158"/>
      <c r="H2591" s="160"/>
      <c r="N2591" s="62">
        <f t="shared" si="89"/>
        <v>0</v>
      </c>
    </row>
    <row r="2592" spans="3:14">
      <c r="C2592" s="156"/>
      <c r="D2592" s="157"/>
      <c r="E2592" s="158"/>
      <c r="F2592" s="159"/>
      <c r="G2592" s="158"/>
      <c r="H2592" s="160"/>
      <c r="N2592" s="62">
        <f t="shared" si="89"/>
        <v>0</v>
      </c>
    </row>
    <row r="2593" spans="3:14">
      <c r="C2593" s="156"/>
      <c r="D2593" s="157"/>
      <c r="E2593" s="158"/>
      <c r="F2593" s="159"/>
      <c r="G2593" s="158"/>
      <c r="H2593" s="160"/>
      <c r="N2593" s="62">
        <f t="shared" si="89"/>
        <v>0</v>
      </c>
    </row>
    <row r="2594" spans="3:14">
      <c r="C2594" s="156"/>
      <c r="D2594" s="157"/>
      <c r="E2594" s="158"/>
      <c r="F2594" s="159"/>
      <c r="G2594" s="158"/>
      <c r="H2594" s="160"/>
      <c r="N2594" s="62">
        <f t="shared" si="89"/>
        <v>0</v>
      </c>
    </row>
    <row r="2595" spans="3:14">
      <c r="C2595" s="156"/>
      <c r="D2595" s="157"/>
      <c r="E2595" s="158"/>
      <c r="F2595" s="159"/>
      <c r="G2595" s="158"/>
      <c r="H2595" s="160"/>
      <c r="N2595" s="62">
        <f t="shared" si="89"/>
        <v>0</v>
      </c>
    </row>
    <row r="2596" spans="3:14">
      <c r="C2596" s="156"/>
      <c r="D2596" s="157"/>
      <c r="E2596" s="158"/>
      <c r="F2596" s="159"/>
      <c r="G2596" s="158"/>
      <c r="H2596" s="160"/>
      <c r="N2596" s="62">
        <f t="shared" si="89"/>
        <v>0</v>
      </c>
    </row>
    <row r="2597" spans="3:14">
      <c r="C2597" s="156"/>
      <c r="D2597" s="157"/>
      <c r="E2597" s="158"/>
      <c r="F2597" s="159"/>
      <c r="G2597" s="158"/>
      <c r="H2597" s="160"/>
      <c r="N2597" s="62">
        <f t="shared" si="89"/>
        <v>0</v>
      </c>
    </row>
    <row r="2598" spans="3:14">
      <c r="C2598" s="156"/>
      <c r="D2598" s="157"/>
      <c r="E2598" s="158"/>
      <c r="F2598" s="159"/>
      <c r="G2598" s="158"/>
      <c r="H2598" s="160"/>
      <c r="N2598" s="62">
        <f t="shared" si="89"/>
        <v>0</v>
      </c>
    </row>
    <row r="2599" spans="3:14">
      <c r="C2599" s="156"/>
      <c r="D2599" s="157"/>
      <c r="E2599" s="158"/>
      <c r="F2599" s="159"/>
      <c r="G2599" s="158"/>
      <c r="H2599" s="160"/>
      <c r="N2599" s="62">
        <f t="shared" si="89"/>
        <v>0</v>
      </c>
    </row>
    <row r="2600" spans="3:14">
      <c r="C2600" s="156"/>
      <c r="D2600" s="157"/>
      <c r="E2600" s="158"/>
      <c r="F2600" s="159"/>
      <c r="G2600" s="158"/>
      <c r="H2600" s="160"/>
      <c r="N2600" s="62">
        <f t="shared" si="89"/>
        <v>0</v>
      </c>
    </row>
    <row r="2601" spans="3:14">
      <c r="C2601" s="156"/>
      <c r="D2601" s="157"/>
      <c r="E2601" s="158"/>
      <c r="F2601" s="159"/>
      <c r="G2601" s="158"/>
      <c r="H2601" s="160"/>
      <c r="N2601" s="62">
        <f t="shared" si="89"/>
        <v>0</v>
      </c>
    </row>
    <row r="2602" spans="3:14">
      <c r="C2602" s="156"/>
      <c r="D2602" s="157"/>
      <c r="E2602" s="158"/>
      <c r="F2602" s="159"/>
      <c r="G2602" s="158"/>
      <c r="H2602" s="160"/>
      <c r="N2602" s="62">
        <f t="shared" si="89"/>
        <v>0</v>
      </c>
    </row>
    <row r="2603" spans="3:14">
      <c r="C2603" s="156"/>
      <c r="D2603" s="157"/>
      <c r="E2603" s="158"/>
      <c r="F2603" s="159"/>
      <c r="G2603" s="158"/>
      <c r="H2603" s="160"/>
      <c r="N2603" s="62">
        <f t="shared" si="89"/>
        <v>0</v>
      </c>
    </row>
    <row r="2604" spans="3:14">
      <c r="C2604" s="156"/>
      <c r="D2604" s="157"/>
      <c r="E2604" s="158"/>
      <c r="F2604" s="159"/>
      <c r="G2604" s="158"/>
      <c r="H2604" s="160"/>
      <c r="N2604" s="62">
        <f t="shared" si="89"/>
        <v>0</v>
      </c>
    </row>
    <row r="2605" spans="3:14">
      <c r="C2605" s="156"/>
      <c r="D2605" s="157"/>
      <c r="E2605" s="158"/>
      <c r="F2605" s="159"/>
      <c r="G2605" s="158"/>
      <c r="H2605" s="160"/>
      <c r="N2605" s="62">
        <f t="shared" si="89"/>
        <v>0</v>
      </c>
    </row>
    <row r="2606" spans="3:14">
      <c r="C2606" s="156"/>
      <c r="D2606" s="157"/>
      <c r="E2606" s="158"/>
      <c r="F2606" s="159"/>
      <c r="G2606" s="158"/>
      <c r="H2606" s="160"/>
      <c r="N2606" s="62">
        <f t="shared" si="89"/>
        <v>0</v>
      </c>
    </row>
    <row r="2607" spans="3:14">
      <c r="C2607" s="156"/>
      <c r="D2607" s="157"/>
      <c r="E2607" s="158"/>
      <c r="F2607" s="159"/>
      <c r="G2607" s="158"/>
      <c r="H2607" s="160"/>
      <c r="N2607" s="62">
        <f t="shared" si="89"/>
        <v>0</v>
      </c>
    </row>
    <row r="2608" spans="3:14">
      <c r="C2608" s="156"/>
      <c r="D2608" s="157"/>
      <c r="E2608" s="158"/>
      <c r="F2608" s="159"/>
      <c r="G2608" s="158"/>
      <c r="H2608" s="160"/>
      <c r="N2608" s="62">
        <f t="shared" si="89"/>
        <v>0</v>
      </c>
    </row>
    <row r="2609" spans="3:14">
      <c r="C2609" s="156"/>
      <c r="D2609" s="157"/>
      <c r="E2609" s="158"/>
      <c r="F2609" s="159"/>
      <c r="G2609" s="158"/>
      <c r="H2609" s="160"/>
      <c r="N2609" s="62">
        <f t="shared" si="89"/>
        <v>0</v>
      </c>
    </row>
    <row r="2610" spans="3:14">
      <c r="C2610" s="156"/>
      <c r="D2610" s="157"/>
      <c r="E2610" s="158"/>
      <c r="F2610" s="159"/>
      <c r="G2610" s="158"/>
      <c r="H2610" s="160"/>
      <c r="N2610" s="62">
        <f t="shared" si="89"/>
        <v>0</v>
      </c>
    </row>
    <row r="2611" spans="3:14">
      <c r="C2611" s="156"/>
      <c r="D2611" s="157"/>
      <c r="E2611" s="158"/>
      <c r="F2611" s="159"/>
      <c r="G2611" s="158"/>
      <c r="H2611" s="160"/>
      <c r="N2611" s="62">
        <f t="shared" si="89"/>
        <v>0</v>
      </c>
    </row>
    <row r="2612" spans="3:14">
      <c r="C2612" s="156"/>
      <c r="D2612" s="157"/>
      <c r="E2612" s="158"/>
      <c r="F2612" s="159"/>
      <c r="G2612" s="158"/>
      <c r="H2612" s="160"/>
      <c r="N2612" s="62">
        <f t="shared" si="89"/>
        <v>0</v>
      </c>
    </row>
    <row r="2613" spans="3:14">
      <c r="C2613" s="156"/>
      <c r="D2613" s="157"/>
      <c r="E2613" s="158"/>
      <c r="F2613" s="159"/>
      <c r="G2613" s="158"/>
      <c r="H2613" s="160"/>
      <c r="N2613" s="62">
        <f t="shared" si="89"/>
        <v>0</v>
      </c>
    </row>
    <row r="2614" spans="3:14">
      <c r="C2614" s="156"/>
      <c r="D2614" s="157"/>
      <c r="E2614" s="158"/>
      <c r="F2614" s="159"/>
      <c r="G2614" s="158"/>
      <c r="H2614" s="160"/>
      <c r="N2614" s="62">
        <f t="shared" si="89"/>
        <v>0</v>
      </c>
    </row>
    <row r="2615" spans="3:14">
      <c r="C2615" s="156"/>
      <c r="D2615" s="157"/>
      <c r="E2615" s="158"/>
      <c r="F2615" s="159"/>
      <c r="G2615" s="158"/>
      <c r="H2615" s="160"/>
      <c r="N2615" s="62">
        <f t="shared" si="89"/>
        <v>0</v>
      </c>
    </row>
    <row r="2616" spans="3:14">
      <c r="C2616" s="156"/>
      <c r="D2616" s="157"/>
      <c r="E2616" s="158"/>
      <c r="F2616" s="159"/>
      <c r="G2616" s="158"/>
      <c r="H2616" s="160"/>
      <c r="N2616" s="62">
        <f t="shared" si="89"/>
        <v>0</v>
      </c>
    </row>
    <row r="2617" spans="3:14">
      <c r="C2617" s="156"/>
      <c r="D2617" s="157"/>
      <c r="E2617" s="158"/>
      <c r="F2617" s="159"/>
      <c r="G2617" s="158"/>
      <c r="H2617" s="160"/>
      <c r="N2617" s="62">
        <f t="shared" si="89"/>
        <v>0</v>
      </c>
    </row>
    <row r="2618" spans="3:14">
      <c r="C2618" s="156"/>
      <c r="D2618" s="157"/>
      <c r="E2618" s="158"/>
      <c r="F2618" s="159"/>
      <c r="G2618" s="158"/>
      <c r="H2618" s="160"/>
      <c r="N2618" s="62">
        <f t="shared" si="89"/>
        <v>0</v>
      </c>
    </row>
    <row r="2619" spans="3:14">
      <c r="C2619" s="156"/>
      <c r="D2619" s="157"/>
      <c r="E2619" s="158"/>
      <c r="F2619" s="159"/>
      <c r="G2619" s="158"/>
      <c r="H2619" s="160"/>
      <c r="N2619" s="62">
        <f t="shared" si="89"/>
        <v>0</v>
      </c>
    </row>
    <row r="2620" spans="3:14">
      <c r="C2620" s="156"/>
      <c r="D2620" s="157"/>
      <c r="E2620" s="158"/>
      <c r="F2620" s="159"/>
      <c r="G2620" s="158"/>
      <c r="H2620" s="160"/>
      <c r="N2620" s="62">
        <f t="shared" si="89"/>
        <v>0</v>
      </c>
    </row>
    <row r="2621" spans="3:14">
      <c r="C2621" s="156"/>
      <c r="D2621" s="157"/>
      <c r="E2621" s="158"/>
      <c r="F2621" s="159"/>
      <c r="G2621" s="158"/>
      <c r="H2621" s="160"/>
      <c r="N2621" s="62">
        <f t="shared" si="89"/>
        <v>0</v>
      </c>
    </row>
    <row r="2622" spans="3:14">
      <c r="C2622" s="156"/>
      <c r="D2622" s="157"/>
      <c r="E2622" s="158"/>
      <c r="F2622" s="159"/>
      <c r="G2622" s="158"/>
      <c r="H2622" s="160"/>
      <c r="N2622" s="62">
        <f t="shared" si="89"/>
        <v>0</v>
      </c>
    </row>
    <row r="2623" spans="3:14">
      <c r="C2623" s="156"/>
      <c r="D2623" s="157"/>
      <c r="E2623" s="158"/>
      <c r="F2623" s="159"/>
      <c r="G2623" s="158"/>
      <c r="H2623" s="160"/>
      <c r="N2623" s="62">
        <f t="shared" si="89"/>
        <v>0</v>
      </c>
    </row>
    <row r="2624" spans="3:14">
      <c r="C2624" s="156"/>
      <c r="D2624" s="157"/>
      <c r="E2624" s="158"/>
      <c r="F2624" s="159"/>
      <c r="G2624" s="158"/>
      <c r="H2624" s="160"/>
      <c r="N2624" s="62">
        <f t="shared" si="89"/>
        <v>0</v>
      </c>
    </row>
    <row r="2625" spans="3:14">
      <c r="C2625" s="156"/>
      <c r="D2625" s="157"/>
      <c r="E2625" s="158"/>
      <c r="F2625" s="159"/>
      <c r="G2625" s="158"/>
      <c r="H2625" s="160"/>
      <c r="N2625" s="62">
        <f t="shared" si="89"/>
        <v>0</v>
      </c>
    </row>
    <row r="2626" spans="3:14">
      <c r="C2626" s="156"/>
      <c r="D2626" s="157"/>
      <c r="E2626" s="158"/>
      <c r="F2626" s="159"/>
      <c r="G2626" s="158"/>
      <c r="H2626" s="160"/>
      <c r="N2626" s="62">
        <f t="shared" si="89"/>
        <v>0</v>
      </c>
    </row>
    <row r="2627" spans="3:14">
      <c r="C2627" s="156"/>
      <c r="D2627" s="157"/>
      <c r="E2627" s="158"/>
      <c r="F2627" s="159"/>
      <c r="G2627" s="158"/>
      <c r="H2627" s="160"/>
      <c r="N2627" s="62">
        <f t="shared" si="89"/>
        <v>0</v>
      </c>
    </row>
    <row r="2628" spans="3:14">
      <c r="C2628" s="156"/>
      <c r="D2628" s="157"/>
      <c r="E2628" s="158"/>
      <c r="F2628" s="159"/>
      <c r="G2628" s="158"/>
      <c r="H2628" s="160"/>
      <c r="N2628" s="62">
        <f t="shared" ref="N2628:N2691" si="90">IF(D2628=0,D2627,D2628)</f>
        <v>0</v>
      </c>
    </row>
    <row r="2629" spans="3:14">
      <c r="C2629" s="156"/>
      <c r="D2629" s="157"/>
      <c r="E2629" s="158"/>
      <c r="F2629" s="159"/>
      <c r="G2629" s="158"/>
      <c r="H2629" s="160"/>
      <c r="N2629" s="62">
        <f t="shared" si="90"/>
        <v>0</v>
      </c>
    </row>
    <row r="2630" spans="3:14">
      <c r="C2630" s="156"/>
      <c r="D2630" s="157"/>
      <c r="E2630" s="158"/>
      <c r="F2630" s="159"/>
      <c r="G2630" s="158"/>
      <c r="H2630" s="160"/>
      <c r="N2630" s="62">
        <f t="shared" si="90"/>
        <v>0</v>
      </c>
    </row>
    <row r="2631" spans="3:14">
      <c r="C2631" s="156"/>
      <c r="D2631" s="157"/>
      <c r="E2631" s="158"/>
      <c r="F2631" s="159"/>
      <c r="G2631" s="158"/>
      <c r="H2631" s="160"/>
      <c r="N2631" s="62">
        <f t="shared" si="90"/>
        <v>0</v>
      </c>
    </row>
    <row r="2632" spans="3:14">
      <c r="C2632" s="156"/>
      <c r="D2632" s="157"/>
      <c r="E2632" s="158"/>
      <c r="F2632" s="159"/>
      <c r="G2632" s="158"/>
      <c r="H2632" s="160"/>
      <c r="N2632" s="62">
        <f t="shared" si="90"/>
        <v>0</v>
      </c>
    </row>
    <row r="2633" spans="3:14">
      <c r="C2633" s="156"/>
      <c r="D2633" s="157"/>
      <c r="E2633" s="158"/>
      <c r="F2633" s="159"/>
      <c r="G2633" s="158"/>
      <c r="H2633" s="160"/>
      <c r="N2633" s="62">
        <f t="shared" si="90"/>
        <v>0</v>
      </c>
    </row>
    <row r="2634" spans="3:14">
      <c r="C2634" s="156"/>
      <c r="D2634" s="157"/>
      <c r="E2634" s="158"/>
      <c r="F2634" s="159"/>
      <c r="G2634" s="158"/>
      <c r="H2634" s="160"/>
      <c r="N2634" s="62">
        <f t="shared" si="90"/>
        <v>0</v>
      </c>
    </row>
    <row r="2635" spans="3:14">
      <c r="C2635" s="156"/>
      <c r="D2635" s="157"/>
      <c r="E2635" s="158"/>
      <c r="F2635" s="159"/>
      <c r="G2635" s="158"/>
      <c r="H2635" s="160"/>
      <c r="N2635" s="62">
        <f t="shared" si="90"/>
        <v>0</v>
      </c>
    </row>
    <row r="2636" spans="3:14">
      <c r="C2636" s="156"/>
      <c r="D2636" s="157"/>
      <c r="E2636" s="158"/>
      <c r="F2636" s="159"/>
      <c r="G2636" s="158"/>
      <c r="H2636" s="160"/>
      <c r="N2636" s="62">
        <f t="shared" si="90"/>
        <v>0</v>
      </c>
    </row>
    <row r="2637" spans="3:14">
      <c r="C2637" s="156"/>
      <c r="D2637" s="157"/>
      <c r="E2637" s="158"/>
      <c r="F2637" s="159"/>
      <c r="G2637" s="158"/>
      <c r="H2637" s="160"/>
      <c r="N2637" s="62">
        <f t="shared" si="90"/>
        <v>0</v>
      </c>
    </row>
    <row r="2638" spans="3:14">
      <c r="C2638" s="156"/>
      <c r="D2638" s="157"/>
      <c r="E2638" s="158"/>
      <c r="F2638" s="159"/>
      <c r="G2638" s="158"/>
      <c r="H2638" s="160"/>
      <c r="N2638" s="62">
        <f t="shared" si="90"/>
        <v>0</v>
      </c>
    </row>
    <row r="2639" spans="3:14">
      <c r="C2639" s="156"/>
      <c r="D2639" s="157"/>
      <c r="E2639" s="158"/>
      <c r="F2639" s="159"/>
      <c r="G2639" s="158"/>
      <c r="H2639" s="160"/>
      <c r="N2639" s="62">
        <f t="shared" si="90"/>
        <v>0</v>
      </c>
    </row>
    <row r="2640" spans="3:14">
      <c r="C2640" s="156"/>
      <c r="D2640" s="157"/>
      <c r="E2640" s="158"/>
      <c r="F2640" s="159"/>
      <c r="G2640" s="158"/>
      <c r="H2640" s="160"/>
      <c r="N2640" s="62">
        <f t="shared" si="90"/>
        <v>0</v>
      </c>
    </row>
    <row r="2641" spans="3:14">
      <c r="C2641" s="156"/>
      <c r="D2641" s="157"/>
      <c r="E2641" s="158"/>
      <c r="F2641" s="159"/>
      <c r="G2641" s="158"/>
      <c r="H2641" s="160"/>
      <c r="N2641" s="62">
        <f t="shared" si="90"/>
        <v>0</v>
      </c>
    </row>
    <row r="2642" spans="3:14">
      <c r="C2642" s="156"/>
      <c r="D2642" s="157"/>
      <c r="E2642" s="158"/>
      <c r="F2642" s="159"/>
      <c r="G2642" s="158"/>
      <c r="H2642" s="160"/>
      <c r="N2642" s="62">
        <f t="shared" si="90"/>
        <v>0</v>
      </c>
    </row>
    <row r="2643" spans="3:14">
      <c r="C2643" s="156"/>
      <c r="D2643" s="157"/>
      <c r="E2643" s="158"/>
      <c r="F2643" s="159"/>
      <c r="G2643" s="158"/>
      <c r="H2643" s="160"/>
      <c r="N2643" s="62">
        <f t="shared" si="90"/>
        <v>0</v>
      </c>
    </row>
    <row r="2644" spans="3:14">
      <c r="C2644" s="156"/>
      <c r="D2644" s="157"/>
      <c r="E2644" s="158"/>
      <c r="F2644" s="159"/>
      <c r="G2644" s="158"/>
      <c r="H2644" s="160"/>
      <c r="N2644" s="62">
        <f t="shared" si="90"/>
        <v>0</v>
      </c>
    </row>
    <row r="2645" spans="3:14">
      <c r="C2645" s="156"/>
      <c r="D2645" s="157"/>
      <c r="E2645" s="158"/>
      <c r="F2645" s="159"/>
      <c r="G2645" s="158"/>
      <c r="H2645" s="160"/>
      <c r="N2645" s="62">
        <f t="shared" si="90"/>
        <v>0</v>
      </c>
    </row>
    <row r="2646" spans="3:14">
      <c r="C2646" s="156"/>
      <c r="D2646" s="157"/>
      <c r="E2646" s="158"/>
      <c r="F2646" s="159"/>
      <c r="G2646" s="158"/>
      <c r="H2646" s="160"/>
      <c r="N2646" s="62">
        <f t="shared" si="90"/>
        <v>0</v>
      </c>
    </row>
    <row r="2647" spans="3:14">
      <c r="C2647" s="156"/>
      <c r="D2647" s="157"/>
      <c r="E2647" s="158"/>
      <c r="F2647" s="159"/>
      <c r="G2647" s="158"/>
      <c r="H2647" s="160"/>
      <c r="N2647" s="62">
        <f t="shared" si="90"/>
        <v>0</v>
      </c>
    </row>
    <row r="2648" spans="3:14">
      <c r="C2648" s="156"/>
      <c r="D2648" s="157"/>
      <c r="E2648" s="158"/>
      <c r="F2648" s="159"/>
      <c r="G2648" s="158"/>
      <c r="H2648" s="160"/>
      <c r="N2648" s="62">
        <f t="shared" si="90"/>
        <v>0</v>
      </c>
    </row>
    <row r="2649" spans="3:14">
      <c r="C2649" s="156"/>
      <c r="D2649" s="157"/>
      <c r="E2649" s="158"/>
      <c r="F2649" s="159"/>
      <c r="G2649" s="158"/>
      <c r="H2649" s="160"/>
      <c r="N2649" s="62">
        <f t="shared" si="90"/>
        <v>0</v>
      </c>
    </row>
    <row r="2650" spans="3:14">
      <c r="C2650" s="156"/>
      <c r="D2650" s="157"/>
      <c r="E2650" s="158"/>
      <c r="F2650" s="159"/>
      <c r="G2650" s="158"/>
      <c r="H2650" s="160"/>
      <c r="N2650" s="62">
        <f t="shared" si="90"/>
        <v>0</v>
      </c>
    </row>
    <row r="2651" spans="3:14">
      <c r="C2651" s="156"/>
      <c r="D2651" s="157"/>
      <c r="E2651" s="158"/>
      <c r="F2651" s="159"/>
      <c r="G2651" s="158"/>
      <c r="H2651" s="160"/>
      <c r="N2651" s="62">
        <f t="shared" si="90"/>
        <v>0</v>
      </c>
    </row>
    <row r="2652" spans="3:14">
      <c r="C2652" s="156"/>
      <c r="D2652" s="157"/>
      <c r="E2652" s="158"/>
      <c r="F2652" s="159"/>
      <c r="G2652" s="158"/>
      <c r="H2652" s="160"/>
      <c r="N2652" s="62">
        <f t="shared" si="90"/>
        <v>0</v>
      </c>
    </row>
    <row r="2653" spans="3:14">
      <c r="C2653" s="156"/>
      <c r="D2653" s="157"/>
      <c r="E2653" s="158"/>
      <c r="F2653" s="159"/>
      <c r="G2653" s="158"/>
      <c r="H2653" s="160"/>
      <c r="N2653" s="62">
        <f t="shared" si="90"/>
        <v>0</v>
      </c>
    </row>
    <row r="2654" spans="3:14">
      <c r="C2654" s="156"/>
      <c r="D2654" s="157"/>
      <c r="E2654" s="158"/>
      <c r="F2654" s="159"/>
      <c r="G2654" s="158"/>
      <c r="H2654" s="160"/>
      <c r="N2654" s="62">
        <f t="shared" si="90"/>
        <v>0</v>
      </c>
    </row>
    <row r="2655" spans="3:14">
      <c r="C2655" s="156"/>
      <c r="D2655" s="157"/>
      <c r="E2655" s="158"/>
      <c r="F2655" s="159"/>
      <c r="G2655" s="158"/>
      <c r="H2655" s="160"/>
      <c r="N2655" s="62">
        <f t="shared" si="90"/>
        <v>0</v>
      </c>
    </row>
    <row r="2656" spans="3:14">
      <c r="C2656" s="156"/>
      <c r="D2656" s="157"/>
      <c r="E2656" s="158"/>
      <c r="F2656" s="159"/>
      <c r="G2656" s="158"/>
      <c r="H2656" s="160"/>
      <c r="N2656" s="62">
        <f t="shared" si="90"/>
        <v>0</v>
      </c>
    </row>
    <row r="2657" spans="3:14">
      <c r="C2657" s="156"/>
      <c r="D2657" s="157"/>
      <c r="E2657" s="158"/>
      <c r="F2657" s="159"/>
      <c r="G2657" s="158"/>
      <c r="H2657" s="160"/>
      <c r="N2657" s="62">
        <f t="shared" si="90"/>
        <v>0</v>
      </c>
    </row>
    <row r="2658" spans="3:14">
      <c r="C2658" s="156"/>
      <c r="D2658" s="157"/>
      <c r="E2658" s="158"/>
      <c r="F2658" s="159"/>
      <c r="G2658" s="158"/>
      <c r="H2658" s="160"/>
      <c r="N2658" s="62">
        <f t="shared" si="90"/>
        <v>0</v>
      </c>
    </row>
    <row r="2659" spans="3:14">
      <c r="C2659" s="156"/>
      <c r="D2659" s="157"/>
      <c r="E2659" s="158"/>
      <c r="F2659" s="159"/>
      <c r="G2659" s="158"/>
      <c r="H2659" s="160"/>
      <c r="N2659" s="62">
        <f t="shared" si="90"/>
        <v>0</v>
      </c>
    </row>
    <row r="2660" spans="3:14">
      <c r="C2660" s="156"/>
      <c r="D2660" s="157"/>
      <c r="E2660" s="158"/>
      <c r="F2660" s="159"/>
      <c r="G2660" s="158"/>
      <c r="H2660" s="160"/>
      <c r="N2660" s="62">
        <f t="shared" si="90"/>
        <v>0</v>
      </c>
    </row>
    <row r="2661" spans="3:14">
      <c r="C2661" s="156"/>
      <c r="D2661" s="157"/>
      <c r="E2661" s="158"/>
      <c r="F2661" s="159"/>
      <c r="G2661" s="158"/>
      <c r="H2661" s="160"/>
      <c r="N2661" s="62">
        <f t="shared" si="90"/>
        <v>0</v>
      </c>
    </row>
    <row r="2662" spans="3:14">
      <c r="C2662" s="156"/>
      <c r="D2662" s="157"/>
      <c r="E2662" s="158"/>
      <c r="F2662" s="159"/>
      <c r="G2662" s="158"/>
      <c r="H2662" s="160"/>
      <c r="N2662" s="62">
        <f t="shared" si="90"/>
        <v>0</v>
      </c>
    </row>
    <row r="2663" spans="3:14">
      <c r="C2663" s="156"/>
      <c r="D2663" s="157"/>
      <c r="E2663" s="158"/>
      <c r="F2663" s="159"/>
      <c r="G2663" s="158"/>
      <c r="H2663" s="160"/>
      <c r="N2663" s="62">
        <f t="shared" si="90"/>
        <v>0</v>
      </c>
    </row>
    <row r="2664" spans="3:14">
      <c r="C2664" s="156"/>
      <c r="D2664" s="157"/>
      <c r="E2664" s="158"/>
      <c r="F2664" s="159"/>
      <c r="G2664" s="158"/>
      <c r="H2664" s="160"/>
      <c r="N2664" s="62">
        <f t="shared" si="90"/>
        <v>0</v>
      </c>
    </row>
    <row r="2665" spans="3:14">
      <c r="C2665" s="156"/>
      <c r="D2665" s="157"/>
      <c r="E2665" s="158"/>
      <c r="F2665" s="159"/>
      <c r="G2665" s="158"/>
      <c r="H2665" s="160"/>
      <c r="N2665" s="62">
        <f t="shared" si="90"/>
        <v>0</v>
      </c>
    </row>
    <row r="2666" spans="3:14">
      <c r="C2666" s="156"/>
      <c r="D2666" s="157"/>
      <c r="E2666" s="158"/>
      <c r="F2666" s="159"/>
      <c r="G2666" s="158"/>
      <c r="H2666" s="160"/>
      <c r="N2666" s="62">
        <f t="shared" si="90"/>
        <v>0</v>
      </c>
    </row>
    <row r="2667" spans="3:14">
      <c r="C2667" s="156"/>
      <c r="D2667" s="157"/>
      <c r="E2667" s="158"/>
      <c r="F2667" s="159"/>
      <c r="G2667" s="158"/>
      <c r="H2667" s="160"/>
      <c r="N2667" s="62">
        <f t="shared" si="90"/>
        <v>0</v>
      </c>
    </row>
    <row r="2668" spans="3:14">
      <c r="C2668" s="156"/>
      <c r="D2668" s="157"/>
      <c r="E2668" s="158"/>
      <c r="F2668" s="159"/>
      <c r="G2668" s="158"/>
      <c r="H2668" s="160"/>
      <c r="N2668" s="62">
        <f t="shared" si="90"/>
        <v>0</v>
      </c>
    </row>
    <row r="2669" spans="3:14">
      <c r="C2669" s="156"/>
      <c r="D2669" s="157"/>
      <c r="E2669" s="158"/>
      <c r="F2669" s="159"/>
      <c r="G2669" s="158"/>
      <c r="H2669" s="160"/>
      <c r="N2669" s="62">
        <f t="shared" si="90"/>
        <v>0</v>
      </c>
    </row>
    <row r="2670" spans="3:14">
      <c r="C2670" s="156"/>
      <c r="D2670" s="157"/>
      <c r="E2670" s="158"/>
      <c r="F2670" s="159"/>
      <c r="G2670" s="158"/>
      <c r="H2670" s="160"/>
      <c r="N2670" s="62">
        <f t="shared" si="90"/>
        <v>0</v>
      </c>
    </row>
    <row r="2671" spans="3:14">
      <c r="C2671" s="156"/>
      <c r="D2671" s="157"/>
      <c r="E2671" s="158"/>
      <c r="F2671" s="159"/>
      <c r="G2671" s="158"/>
      <c r="H2671" s="160"/>
      <c r="N2671" s="62">
        <f t="shared" si="90"/>
        <v>0</v>
      </c>
    </row>
    <row r="2672" spans="3:14">
      <c r="C2672" s="156"/>
      <c r="D2672" s="157"/>
      <c r="E2672" s="158"/>
      <c r="F2672" s="159"/>
      <c r="G2672" s="158"/>
      <c r="H2672" s="160"/>
      <c r="N2672" s="62">
        <f t="shared" si="90"/>
        <v>0</v>
      </c>
    </row>
    <row r="2673" spans="3:14">
      <c r="C2673" s="156"/>
      <c r="D2673" s="157"/>
      <c r="E2673" s="158"/>
      <c r="F2673" s="159"/>
      <c r="G2673" s="158"/>
      <c r="H2673" s="160"/>
      <c r="N2673" s="62">
        <f t="shared" si="90"/>
        <v>0</v>
      </c>
    </row>
    <row r="2674" spans="3:14">
      <c r="C2674" s="156"/>
      <c r="D2674" s="157"/>
      <c r="E2674" s="158"/>
      <c r="F2674" s="159"/>
      <c r="G2674" s="158"/>
      <c r="H2674" s="160"/>
      <c r="N2674" s="62">
        <f t="shared" si="90"/>
        <v>0</v>
      </c>
    </row>
    <row r="2675" spans="3:14">
      <c r="C2675" s="156"/>
      <c r="D2675" s="157"/>
      <c r="E2675" s="158"/>
      <c r="F2675" s="159"/>
      <c r="G2675" s="158"/>
      <c r="H2675" s="160"/>
      <c r="N2675" s="62">
        <f t="shared" si="90"/>
        <v>0</v>
      </c>
    </row>
    <row r="2676" spans="3:14">
      <c r="C2676" s="156"/>
      <c r="D2676" s="157"/>
      <c r="E2676" s="158"/>
      <c r="F2676" s="159"/>
      <c r="G2676" s="158"/>
      <c r="H2676" s="160"/>
      <c r="N2676" s="62">
        <f t="shared" si="90"/>
        <v>0</v>
      </c>
    </row>
    <row r="2677" spans="3:14">
      <c r="C2677" s="156"/>
      <c r="D2677" s="157"/>
      <c r="E2677" s="158"/>
      <c r="F2677" s="159"/>
      <c r="G2677" s="158"/>
      <c r="H2677" s="160"/>
      <c r="N2677" s="62">
        <f t="shared" si="90"/>
        <v>0</v>
      </c>
    </row>
    <row r="2678" spans="3:14">
      <c r="C2678" s="156"/>
      <c r="D2678" s="157"/>
      <c r="E2678" s="158"/>
      <c r="F2678" s="159"/>
      <c r="G2678" s="158"/>
      <c r="H2678" s="160"/>
      <c r="N2678" s="62">
        <f t="shared" si="90"/>
        <v>0</v>
      </c>
    </row>
    <row r="2679" spans="3:14">
      <c r="C2679" s="156"/>
      <c r="D2679" s="157"/>
      <c r="E2679" s="158"/>
      <c r="F2679" s="159"/>
      <c r="G2679" s="158"/>
      <c r="H2679" s="160"/>
      <c r="N2679" s="62">
        <f t="shared" si="90"/>
        <v>0</v>
      </c>
    </row>
    <row r="2680" spans="3:14">
      <c r="C2680" s="156"/>
      <c r="D2680" s="157"/>
      <c r="E2680" s="158"/>
      <c r="F2680" s="159"/>
      <c r="G2680" s="158"/>
      <c r="H2680" s="160"/>
      <c r="N2680" s="62">
        <f t="shared" si="90"/>
        <v>0</v>
      </c>
    </row>
    <row r="2681" spans="3:14">
      <c r="C2681" s="156"/>
      <c r="D2681" s="157"/>
      <c r="E2681" s="158"/>
      <c r="F2681" s="159"/>
      <c r="G2681" s="158"/>
      <c r="H2681" s="160"/>
      <c r="N2681" s="62">
        <f t="shared" si="90"/>
        <v>0</v>
      </c>
    </row>
    <row r="2682" spans="3:14">
      <c r="C2682" s="156"/>
      <c r="D2682" s="157"/>
      <c r="E2682" s="158"/>
      <c r="F2682" s="159"/>
      <c r="G2682" s="158"/>
      <c r="H2682" s="160"/>
      <c r="N2682" s="62">
        <f t="shared" si="90"/>
        <v>0</v>
      </c>
    </row>
    <row r="2683" spans="3:14">
      <c r="C2683" s="156"/>
      <c r="D2683" s="157"/>
      <c r="E2683" s="158"/>
      <c r="F2683" s="159"/>
      <c r="G2683" s="158"/>
      <c r="H2683" s="160"/>
      <c r="N2683" s="62">
        <f t="shared" si="90"/>
        <v>0</v>
      </c>
    </row>
    <row r="2684" spans="3:14">
      <c r="C2684" s="156"/>
      <c r="D2684" s="157"/>
      <c r="E2684" s="158"/>
      <c r="F2684" s="159"/>
      <c r="G2684" s="158"/>
      <c r="H2684" s="160"/>
      <c r="N2684" s="62">
        <f t="shared" si="90"/>
        <v>0</v>
      </c>
    </row>
    <row r="2685" spans="3:14">
      <c r="C2685" s="156"/>
      <c r="D2685" s="157"/>
      <c r="E2685" s="158"/>
      <c r="F2685" s="159"/>
      <c r="G2685" s="158"/>
      <c r="H2685" s="160"/>
      <c r="N2685" s="62">
        <f t="shared" si="90"/>
        <v>0</v>
      </c>
    </row>
    <row r="2686" spans="3:14">
      <c r="C2686" s="156"/>
      <c r="D2686" s="157"/>
      <c r="E2686" s="158"/>
      <c r="F2686" s="159"/>
      <c r="G2686" s="158"/>
      <c r="H2686" s="160"/>
      <c r="N2686" s="62">
        <f t="shared" si="90"/>
        <v>0</v>
      </c>
    </row>
    <row r="2687" spans="3:14">
      <c r="C2687" s="156"/>
      <c r="D2687" s="157"/>
      <c r="E2687" s="158"/>
      <c r="F2687" s="159"/>
      <c r="G2687" s="158"/>
      <c r="H2687" s="160"/>
      <c r="N2687" s="62">
        <f t="shared" si="90"/>
        <v>0</v>
      </c>
    </row>
    <row r="2688" spans="3:14">
      <c r="C2688" s="156"/>
      <c r="D2688" s="157"/>
      <c r="E2688" s="158"/>
      <c r="F2688" s="159"/>
      <c r="G2688" s="158"/>
      <c r="H2688" s="160"/>
      <c r="N2688" s="62">
        <f t="shared" si="90"/>
        <v>0</v>
      </c>
    </row>
    <row r="2689" spans="3:14">
      <c r="C2689" s="156"/>
      <c r="D2689" s="157"/>
      <c r="E2689" s="158"/>
      <c r="F2689" s="159"/>
      <c r="G2689" s="158"/>
      <c r="H2689" s="160"/>
      <c r="N2689" s="62">
        <f t="shared" si="90"/>
        <v>0</v>
      </c>
    </row>
    <row r="2690" spans="3:14">
      <c r="C2690" s="156"/>
      <c r="D2690" s="157"/>
      <c r="E2690" s="158"/>
      <c r="F2690" s="159"/>
      <c r="G2690" s="158"/>
      <c r="H2690" s="160"/>
      <c r="N2690" s="62">
        <f t="shared" si="90"/>
        <v>0</v>
      </c>
    </row>
    <row r="2691" spans="3:14">
      <c r="C2691" s="156"/>
      <c r="D2691" s="157"/>
      <c r="E2691" s="158"/>
      <c r="F2691" s="159"/>
      <c r="G2691" s="158"/>
      <c r="H2691" s="160"/>
      <c r="N2691" s="62">
        <f t="shared" si="90"/>
        <v>0</v>
      </c>
    </row>
    <row r="2692" spans="3:14">
      <c r="C2692" s="156"/>
      <c r="D2692" s="157"/>
      <c r="E2692" s="158"/>
      <c r="F2692" s="159"/>
      <c r="G2692" s="158"/>
      <c r="H2692" s="160"/>
      <c r="N2692" s="62">
        <f t="shared" ref="N2692:N2755" si="91">IF(D2692=0,D2691,D2692)</f>
        <v>0</v>
      </c>
    </row>
    <row r="2693" spans="3:14">
      <c r="C2693" s="156"/>
      <c r="D2693" s="157"/>
      <c r="E2693" s="158"/>
      <c r="F2693" s="159"/>
      <c r="G2693" s="158"/>
      <c r="H2693" s="160"/>
      <c r="N2693" s="62">
        <f t="shared" si="91"/>
        <v>0</v>
      </c>
    </row>
    <row r="2694" spans="3:14">
      <c r="C2694" s="156"/>
      <c r="D2694" s="157"/>
      <c r="E2694" s="158"/>
      <c r="F2694" s="159"/>
      <c r="G2694" s="158"/>
      <c r="H2694" s="160"/>
      <c r="N2694" s="62">
        <f t="shared" si="91"/>
        <v>0</v>
      </c>
    </row>
    <row r="2695" spans="3:14">
      <c r="C2695" s="156"/>
      <c r="D2695" s="157"/>
      <c r="E2695" s="158"/>
      <c r="F2695" s="159"/>
      <c r="G2695" s="158"/>
      <c r="H2695" s="160"/>
      <c r="N2695" s="62">
        <f t="shared" si="91"/>
        <v>0</v>
      </c>
    </row>
    <row r="2696" spans="3:14">
      <c r="C2696" s="156"/>
      <c r="D2696" s="157"/>
      <c r="E2696" s="158"/>
      <c r="F2696" s="159"/>
      <c r="G2696" s="158"/>
      <c r="H2696" s="160"/>
      <c r="N2696" s="62">
        <f t="shared" si="91"/>
        <v>0</v>
      </c>
    </row>
    <row r="2697" spans="3:14">
      <c r="C2697" s="156"/>
      <c r="D2697" s="157"/>
      <c r="E2697" s="158"/>
      <c r="F2697" s="159"/>
      <c r="G2697" s="158"/>
      <c r="H2697" s="160"/>
      <c r="N2697" s="62">
        <f t="shared" si="91"/>
        <v>0</v>
      </c>
    </row>
    <row r="2698" spans="3:14">
      <c r="C2698" s="156"/>
      <c r="D2698" s="157"/>
      <c r="E2698" s="158"/>
      <c r="F2698" s="159"/>
      <c r="G2698" s="158"/>
      <c r="H2698" s="160"/>
      <c r="N2698" s="62">
        <f t="shared" si="91"/>
        <v>0</v>
      </c>
    </row>
    <row r="2699" spans="3:14">
      <c r="C2699" s="156"/>
      <c r="D2699" s="157"/>
      <c r="E2699" s="158"/>
      <c r="F2699" s="159"/>
      <c r="G2699" s="158"/>
      <c r="H2699" s="160"/>
      <c r="N2699" s="62">
        <f t="shared" si="91"/>
        <v>0</v>
      </c>
    </row>
    <row r="2700" spans="3:14">
      <c r="C2700" s="156"/>
      <c r="D2700" s="157"/>
      <c r="E2700" s="158"/>
      <c r="F2700" s="159"/>
      <c r="G2700" s="158"/>
      <c r="H2700" s="160"/>
      <c r="N2700" s="62">
        <f t="shared" si="91"/>
        <v>0</v>
      </c>
    </row>
    <row r="2701" spans="3:14">
      <c r="C2701" s="156"/>
      <c r="D2701" s="157"/>
      <c r="E2701" s="158"/>
      <c r="F2701" s="159"/>
      <c r="G2701" s="158"/>
      <c r="H2701" s="160"/>
      <c r="N2701" s="62">
        <f t="shared" si="91"/>
        <v>0</v>
      </c>
    </row>
    <row r="2702" spans="3:14">
      <c r="C2702" s="156"/>
      <c r="D2702" s="157"/>
      <c r="E2702" s="158"/>
      <c r="F2702" s="159"/>
      <c r="G2702" s="158"/>
      <c r="H2702" s="160"/>
      <c r="N2702" s="62">
        <f t="shared" si="91"/>
        <v>0</v>
      </c>
    </row>
    <row r="2703" spans="3:14">
      <c r="C2703" s="156"/>
      <c r="D2703" s="157"/>
      <c r="E2703" s="158"/>
      <c r="F2703" s="159"/>
      <c r="G2703" s="158"/>
      <c r="H2703" s="160"/>
      <c r="N2703" s="62">
        <f t="shared" si="91"/>
        <v>0</v>
      </c>
    </row>
    <row r="2704" spans="3:14">
      <c r="C2704" s="156"/>
      <c r="D2704" s="157"/>
      <c r="E2704" s="158"/>
      <c r="F2704" s="159"/>
      <c r="G2704" s="158"/>
      <c r="H2704" s="160"/>
      <c r="N2704" s="62">
        <f t="shared" si="91"/>
        <v>0</v>
      </c>
    </row>
    <row r="2705" spans="3:14">
      <c r="C2705" s="156"/>
      <c r="D2705" s="157"/>
      <c r="E2705" s="158"/>
      <c r="F2705" s="159"/>
      <c r="G2705" s="158"/>
      <c r="H2705" s="160"/>
      <c r="N2705" s="62">
        <f t="shared" si="91"/>
        <v>0</v>
      </c>
    </row>
    <row r="2706" spans="3:14">
      <c r="C2706" s="156"/>
      <c r="D2706" s="157"/>
      <c r="E2706" s="158"/>
      <c r="F2706" s="159"/>
      <c r="G2706" s="158"/>
      <c r="H2706" s="160"/>
      <c r="N2706" s="62">
        <f t="shared" si="91"/>
        <v>0</v>
      </c>
    </row>
    <row r="2707" spans="3:14">
      <c r="C2707" s="156"/>
      <c r="D2707" s="157"/>
      <c r="E2707" s="158"/>
      <c r="F2707" s="159"/>
      <c r="G2707" s="158"/>
      <c r="H2707" s="160"/>
      <c r="N2707" s="62">
        <f t="shared" si="91"/>
        <v>0</v>
      </c>
    </row>
    <row r="2708" spans="3:14">
      <c r="C2708" s="156"/>
      <c r="D2708" s="157"/>
      <c r="E2708" s="158"/>
      <c r="F2708" s="159"/>
      <c r="G2708" s="158"/>
      <c r="H2708" s="160"/>
      <c r="N2708" s="62">
        <f t="shared" si="91"/>
        <v>0</v>
      </c>
    </row>
    <row r="2709" spans="3:14">
      <c r="C2709" s="156"/>
      <c r="D2709" s="157"/>
      <c r="E2709" s="158"/>
      <c r="F2709" s="159"/>
      <c r="G2709" s="158"/>
      <c r="H2709" s="160"/>
      <c r="N2709" s="62">
        <f t="shared" si="91"/>
        <v>0</v>
      </c>
    </row>
    <row r="2710" spans="3:14">
      <c r="C2710" s="156"/>
      <c r="D2710" s="157"/>
      <c r="E2710" s="158"/>
      <c r="F2710" s="159"/>
      <c r="G2710" s="158"/>
      <c r="H2710" s="160"/>
      <c r="N2710" s="62">
        <f t="shared" si="91"/>
        <v>0</v>
      </c>
    </row>
    <row r="2711" spans="3:14">
      <c r="C2711" s="156"/>
      <c r="D2711" s="157"/>
      <c r="E2711" s="158"/>
      <c r="F2711" s="159"/>
      <c r="G2711" s="158"/>
      <c r="H2711" s="160"/>
      <c r="N2711" s="62">
        <f t="shared" si="91"/>
        <v>0</v>
      </c>
    </row>
    <row r="2712" spans="3:14">
      <c r="C2712" s="156"/>
      <c r="D2712" s="157"/>
      <c r="E2712" s="158"/>
      <c r="F2712" s="159"/>
      <c r="G2712" s="158"/>
      <c r="H2712" s="160"/>
      <c r="N2712" s="62">
        <f t="shared" si="91"/>
        <v>0</v>
      </c>
    </row>
    <row r="2713" spans="3:14">
      <c r="C2713" s="156"/>
      <c r="D2713" s="157"/>
      <c r="E2713" s="158"/>
      <c r="F2713" s="159"/>
      <c r="G2713" s="158"/>
      <c r="H2713" s="160"/>
      <c r="N2713" s="62">
        <f t="shared" si="91"/>
        <v>0</v>
      </c>
    </row>
    <row r="2714" spans="3:14">
      <c r="C2714" s="156"/>
      <c r="D2714" s="157"/>
      <c r="E2714" s="158"/>
      <c r="F2714" s="159"/>
      <c r="G2714" s="158"/>
      <c r="H2714" s="160"/>
      <c r="N2714" s="62">
        <f t="shared" si="91"/>
        <v>0</v>
      </c>
    </row>
    <row r="2715" spans="3:14">
      <c r="C2715" s="156"/>
      <c r="D2715" s="157"/>
      <c r="E2715" s="158"/>
      <c r="F2715" s="159"/>
      <c r="G2715" s="158"/>
      <c r="H2715" s="160"/>
      <c r="N2715" s="62">
        <f t="shared" si="91"/>
        <v>0</v>
      </c>
    </row>
    <row r="2716" spans="3:14">
      <c r="C2716" s="156"/>
      <c r="D2716" s="157"/>
      <c r="E2716" s="158"/>
      <c r="F2716" s="159"/>
      <c r="G2716" s="158"/>
      <c r="H2716" s="160"/>
      <c r="N2716" s="62">
        <f t="shared" si="91"/>
        <v>0</v>
      </c>
    </row>
    <row r="2717" spans="3:14">
      <c r="C2717" s="156"/>
      <c r="D2717" s="157"/>
      <c r="E2717" s="158"/>
      <c r="F2717" s="159"/>
      <c r="G2717" s="158"/>
      <c r="H2717" s="160"/>
      <c r="N2717" s="62">
        <f t="shared" si="91"/>
        <v>0</v>
      </c>
    </row>
    <row r="2718" spans="3:14">
      <c r="C2718" s="156"/>
      <c r="D2718" s="157"/>
      <c r="E2718" s="158"/>
      <c r="F2718" s="159"/>
      <c r="G2718" s="158"/>
      <c r="H2718" s="160"/>
      <c r="N2718" s="62">
        <f t="shared" si="91"/>
        <v>0</v>
      </c>
    </row>
    <row r="2719" spans="3:14">
      <c r="C2719" s="156"/>
      <c r="D2719" s="157"/>
      <c r="E2719" s="158"/>
      <c r="F2719" s="159"/>
      <c r="G2719" s="158"/>
      <c r="H2719" s="160"/>
      <c r="N2719" s="62">
        <f t="shared" si="91"/>
        <v>0</v>
      </c>
    </row>
    <row r="2720" spans="3:14">
      <c r="C2720" s="156"/>
      <c r="D2720" s="157"/>
      <c r="E2720" s="158"/>
      <c r="F2720" s="159"/>
      <c r="G2720" s="158"/>
      <c r="H2720" s="160"/>
      <c r="N2720" s="62">
        <f t="shared" si="91"/>
        <v>0</v>
      </c>
    </row>
    <row r="2721" spans="3:14">
      <c r="C2721" s="156"/>
      <c r="D2721" s="157"/>
      <c r="E2721" s="158"/>
      <c r="F2721" s="159"/>
      <c r="G2721" s="158"/>
      <c r="H2721" s="160"/>
      <c r="N2721" s="62">
        <f t="shared" si="91"/>
        <v>0</v>
      </c>
    </row>
    <row r="2722" spans="3:14">
      <c r="C2722" s="156"/>
      <c r="D2722" s="157"/>
      <c r="E2722" s="158"/>
      <c r="F2722" s="159"/>
      <c r="G2722" s="158"/>
      <c r="H2722" s="160"/>
      <c r="N2722" s="62">
        <f t="shared" si="91"/>
        <v>0</v>
      </c>
    </row>
    <row r="2723" spans="3:14">
      <c r="C2723" s="156"/>
      <c r="D2723" s="157"/>
      <c r="E2723" s="158"/>
      <c r="F2723" s="159"/>
      <c r="G2723" s="158"/>
      <c r="H2723" s="160"/>
      <c r="N2723" s="62">
        <f t="shared" si="91"/>
        <v>0</v>
      </c>
    </row>
    <row r="2724" spans="3:14">
      <c r="C2724" s="156"/>
      <c r="D2724" s="157"/>
      <c r="E2724" s="158"/>
      <c r="F2724" s="159"/>
      <c r="G2724" s="158"/>
      <c r="H2724" s="160"/>
      <c r="N2724" s="62">
        <f t="shared" si="91"/>
        <v>0</v>
      </c>
    </row>
    <row r="2725" spans="3:14">
      <c r="C2725" s="156"/>
      <c r="D2725" s="157"/>
      <c r="E2725" s="158"/>
      <c r="F2725" s="159"/>
      <c r="G2725" s="158"/>
      <c r="H2725" s="160"/>
      <c r="N2725" s="62">
        <f t="shared" si="91"/>
        <v>0</v>
      </c>
    </row>
    <row r="2726" spans="3:14">
      <c r="C2726" s="156"/>
      <c r="D2726" s="157"/>
      <c r="E2726" s="158"/>
      <c r="F2726" s="159"/>
      <c r="G2726" s="158"/>
      <c r="H2726" s="160"/>
      <c r="N2726" s="62">
        <f t="shared" si="91"/>
        <v>0</v>
      </c>
    </row>
    <row r="2727" spans="3:14">
      <c r="C2727" s="156"/>
      <c r="D2727" s="157"/>
      <c r="E2727" s="158"/>
      <c r="F2727" s="159"/>
      <c r="G2727" s="158"/>
      <c r="H2727" s="160"/>
      <c r="N2727" s="62">
        <f t="shared" si="91"/>
        <v>0</v>
      </c>
    </row>
    <row r="2728" spans="3:14">
      <c r="C2728" s="156"/>
      <c r="D2728" s="157"/>
      <c r="E2728" s="158"/>
      <c r="F2728" s="159"/>
      <c r="G2728" s="158"/>
      <c r="H2728" s="160"/>
      <c r="N2728" s="62">
        <f t="shared" si="91"/>
        <v>0</v>
      </c>
    </row>
    <row r="2729" spans="3:14">
      <c r="C2729" s="156"/>
      <c r="D2729" s="157"/>
      <c r="E2729" s="158"/>
      <c r="F2729" s="159"/>
      <c r="G2729" s="158"/>
      <c r="H2729" s="160"/>
      <c r="N2729" s="62">
        <f t="shared" si="91"/>
        <v>0</v>
      </c>
    </row>
    <row r="2730" spans="3:14">
      <c r="C2730" s="156"/>
      <c r="D2730" s="157"/>
      <c r="E2730" s="158"/>
      <c r="F2730" s="159"/>
      <c r="G2730" s="158"/>
      <c r="H2730" s="160"/>
      <c r="N2730" s="62">
        <f t="shared" si="91"/>
        <v>0</v>
      </c>
    </row>
    <row r="2731" spans="3:14">
      <c r="C2731" s="156"/>
      <c r="D2731" s="157"/>
      <c r="E2731" s="158"/>
      <c r="F2731" s="159"/>
      <c r="G2731" s="158"/>
      <c r="H2731" s="160"/>
      <c r="N2731" s="62">
        <f t="shared" si="91"/>
        <v>0</v>
      </c>
    </row>
    <row r="2732" spans="3:14">
      <c r="C2732" s="156"/>
      <c r="D2732" s="157"/>
      <c r="E2732" s="158"/>
      <c r="F2732" s="159"/>
      <c r="G2732" s="158"/>
      <c r="H2732" s="160"/>
      <c r="N2732" s="62">
        <f t="shared" si="91"/>
        <v>0</v>
      </c>
    </row>
    <row r="2733" spans="3:14">
      <c r="C2733" s="156"/>
      <c r="D2733" s="157"/>
      <c r="E2733" s="158"/>
      <c r="F2733" s="159"/>
      <c r="G2733" s="158"/>
      <c r="H2733" s="160"/>
      <c r="N2733" s="62">
        <f t="shared" si="91"/>
        <v>0</v>
      </c>
    </row>
    <row r="2734" spans="3:14">
      <c r="C2734" s="156"/>
      <c r="D2734" s="157"/>
      <c r="E2734" s="158"/>
      <c r="F2734" s="159"/>
      <c r="G2734" s="158"/>
      <c r="H2734" s="160"/>
      <c r="N2734" s="62">
        <f t="shared" si="91"/>
        <v>0</v>
      </c>
    </row>
    <row r="2735" spans="3:14">
      <c r="C2735" s="156"/>
      <c r="D2735" s="157"/>
      <c r="E2735" s="158"/>
      <c r="F2735" s="159"/>
      <c r="G2735" s="158"/>
      <c r="H2735" s="160"/>
      <c r="N2735" s="62">
        <f t="shared" si="91"/>
        <v>0</v>
      </c>
    </row>
    <row r="2736" spans="3:14">
      <c r="C2736" s="156"/>
      <c r="D2736" s="157"/>
      <c r="E2736" s="158"/>
      <c r="F2736" s="159"/>
      <c r="G2736" s="158"/>
      <c r="H2736" s="160"/>
      <c r="N2736" s="62">
        <f t="shared" si="91"/>
        <v>0</v>
      </c>
    </row>
    <row r="2737" spans="3:14">
      <c r="C2737" s="156"/>
      <c r="D2737" s="157"/>
      <c r="E2737" s="158"/>
      <c r="F2737" s="159"/>
      <c r="G2737" s="158"/>
      <c r="H2737" s="160"/>
      <c r="N2737" s="62">
        <f t="shared" si="91"/>
        <v>0</v>
      </c>
    </row>
    <row r="2738" spans="3:14">
      <c r="C2738" s="156"/>
      <c r="D2738" s="157"/>
      <c r="E2738" s="158"/>
      <c r="F2738" s="159"/>
      <c r="G2738" s="158"/>
      <c r="H2738" s="160"/>
      <c r="N2738" s="62">
        <f t="shared" si="91"/>
        <v>0</v>
      </c>
    </row>
    <row r="2739" spans="3:14">
      <c r="C2739" s="156"/>
      <c r="D2739" s="157"/>
      <c r="E2739" s="158"/>
      <c r="F2739" s="159"/>
      <c r="G2739" s="158"/>
      <c r="H2739" s="160"/>
      <c r="N2739" s="62">
        <f t="shared" si="91"/>
        <v>0</v>
      </c>
    </row>
    <row r="2740" spans="3:14">
      <c r="C2740" s="156"/>
      <c r="D2740" s="157"/>
      <c r="E2740" s="158"/>
      <c r="F2740" s="159"/>
      <c r="G2740" s="158"/>
      <c r="H2740" s="160"/>
      <c r="N2740" s="62">
        <f t="shared" si="91"/>
        <v>0</v>
      </c>
    </row>
    <row r="2741" spans="3:14">
      <c r="C2741" s="156"/>
      <c r="D2741" s="157"/>
      <c r="E2741" s="158"/>
      <c r="F2741" s="159"/>
      <c r="G2741" s="158"/>
      <c r="H2741" s="160"/>
      <c r="N2741" s="62">
        <f t="shared" si="91"/>
        <v>0</v>
      </c>
    </row>
    <row r="2742" spans="3:14">
      <c r="C2742" s="156"/>
      <c r="D2742" s="157"/>
      <c r="E2742" s="158"/>
      <c r="F2742" s="159"/>
      <c r="G2742" s="158"/>
      <c r="H2742" s="160"/>
      <c r="N2742" s="62">
        <f t="shared" si="91"/>
        <v>0</v>
      </c>
    </row>
    <row r="2743" spans="3:14">
      <c r="C2743" s="156"/>
      <c r="D2743" s="157"/>
      <c r="E2743" s="158"/>
      <c r="F2743" s="159"/>
      <c r="G2743" s="158"/>
      <c r="H2743" s="160"/>
      <c r="N2743" s="62">
        <f t="shared" si="91"/>
        <v>0</v>
      </c>
    </row>
    <row r="2744" spans="3:14">
      <c r="C2744" s="156"/>
      <c r="D2744" s="157"/>
      <c r="E2744" s="158"/>
      <c r="F2744" s="159"/>
      <c r="G2744" s="158"/>
      <c r="H2744" s="160"/>
      <c r="N2744" s="62">
        <f t="shared" si="91"/>
        <v>0</v>
      </c>
    </row>
    <row r="2745" spans="3:14">
      <c r="C2745" s="156"/>
      <c r="D2745" s="157"/>
      <c r="E2745" s="158"/>
      <c r="F2745" s="159"/>
      <c r="G2745" s="158"/>
      <c r="H2745" s="160"/>
      <c r="N2745" s="62">
        <f t="shared" si="91"/>
        <v>0</v>
      </c>
    </row>
    <row r="2746" spans="3:14">
      <c r="C2746" s="156"/>
      <c r="D2746" s="157"/>
      <c r="E2746" s="158"/>
      <c r="F2746" s="159"/>
      <c r="G2746" s="158"/>
      <c r="H2746" s="160"/>
      <c r="N2746" s="62">
        <f t="shared" si="91"/>
        <v>0</v>
      </c>
    </row>
    <row r="2747" spans="3:14">
      <c r="C2747" s="156"/>
      <c r="D2747" s="157"/>
      <c r="E2747" s="158"/>
      <c r="F2747" s="159"/>
      <c r="G2747" s="158"/>
      <c r="H2747" s="160"/>
      <c r="N2747" s="62">
        <f t="shared" si="91"/>
        <v>0</v>
      </c>
    </row>
    <row r="2748" spans="3:14">
      <c r="C2748" s="156"/>
      <c r="D2748" s="157"/>
      <c r="E2748" s="158"/>
      <c r="F2748" s="159"/>
      <c r="G2748" s="158"/>
      <c r="H2748" s="160"/>
      <c r="N2748" s="62">
        <f t="shared" si="91"/>
        <v>0</v>
      </c>
    </row>
    <row r="2749" spans="3:14">
      <c r="C2749" s="156"/>
      <c r="D2749" s="157"/>
      <c r="E2749" s="158"/>
      <c r="F2749" s="159"/>
      <c r="G2749" s="158"/>
      <c r="H2749" s="160"/>
      <c r="N2749" s="62">
        <f t="shared" si="91"/>
        <v>0</v>
      </c>
    </row>
    <row r="2750" spans="3:14">
      <c r="C2750" s="156"/>
      <c r="D2750" s="157"/>
      <c r="E2750" s="158"/>
      <c r="F2750" s="159"/>
      <c r="G2750" s="158"/>
      <c r="H2750" s="160"/>
      <c r="N2750" s="62">
        <f t="shared" si="91"/>
        <v>0</v>
      </c>
    </row>
    <row r="2751" spans="3:14">
      <c r="C2751" s="156"/>
      <c r="D2751" s="157"/>
      <c r="E2751" s="158"/>
      <c r="F2751" s="159"/>
      <c r="G2751" s="158"/>
      <c r="H2751" s="160"/>
      <c r="N2751" s="62">
        <f t="shared" si="91"/>
        <v>0</v>
      </c>
    </row>
    <row r="2752" spans="3:14">
      <c r="C2752" s="156"/>
      <c r="D2752" s="157"/>
      <c r="E2752" s="158"/>
      <c r="F2752" s="159"/>
      <c r="G2752" s="158"/>
      <c r="H2752" s="160"/>
      <c r="N2752" s="62">
        <f t="shared" si="91"/>
        <v>0</v>
      </c>
    </row>
    <row r="2753" spans="3:14">
      <c r="C2753" s="156"/>
      <c r="D2753" s="157"/>
      <c r="E2753" s="158"/>
      <c r="F2753" s="159"/>
      <c r="G2753" s="158"/>
      <c r="H2753" s="160"/>
      <c r="N2753" s="62">
        <f t="shared" si="91"/>
        <v>0</v>
      </c>
    </row>
    <row r="2754" spans="3:14">
      <c r="C2754" s="156"/>
      <c r="D2754" s="157"/>
      <c r="E2754" s="158"/>
      <c r="F2754" s="159"/>
      <c r="G2754" s="158"/>
      <c r="H2754" s="160"/>
      <c r="N2754" s="62">
        <f t="shared" si="91"/>
        <v>0</v>
      </c>
    </row>
    <row r="2755" spans="3:14">
      <c r="C2755" s="156"/>
      <c r="D2755" s="157"/>
      <c r="E2755" s="158"/>
      <c r="F2755" s="159"/>
      <c r="G2755" s="158"/>
      <c r="H2755" s="160"/>
      <c r="N2755" s="62">
        <f t="shared" si="91"/>
        <v>0</v>
      </c>
    </row>
    <row r="2756" spans="3:14">
      <c r="C2756" s="156"/>
      <c r="D2756" s="157"/>
      <c r="E2756" s="158"/>
      <c r="F2756" s="159"/>
      <c r="G2756" s="158"/>
      <c r="H2756" s="160"/>
      <c r="N2756" s="62">
        <f t="shared" ref="N2756:N2819" si="92">IF(D2756=0,D2755,D2756)</f>
        <v>0</v>
      </c>
    </row>
    <row r="2757" spans="3:14">
      <c r="C2757" s="156"/>
      <c r="D2757" s="157"/>
      <c r="E2757" s="158"/>
      <c r="F2757" s="159"/>
      <c r="G2757" s="158"/>
      <c r="H2757" s="160"/>
      <c r="N2757" s="62">
        <f t="shared" si="92"/>
        <v>0</v>
      </c>
    </row>
    <row r="2758" spans="3:14">
      <c r="C2758" s="156"/>
      <c r="D2758" s="157"/>
      <c r="E2758" s="158"/>
      <c r="F2758" s="159"/>
      <c r="G2758" s="158"/>
      <c r="H2758" s="160"/>
      <c r="N2758" s="62">
        <f t="shared" si="92"/>
        <v>0</v>
      </c>
    </row>
    <row r="2759" spans="3:14">
      <c r="C2759" s="156"/>
      <c r="D2759" s="157"/>
      <c r="E2759" s="158"/>
      <c r="F2759" s="159"/>
      <c r="G2759" s="158"/>
      <c r="H2759" s="160"/>
      <c r="N2759" s="62">
        <f t="shared" si="92"/>
        <v>0</v>
      </c>
    </row>
    <row r="2760" spans="3:14">
      <c r="C2760" s="156"/>
      <c r="D2760" s="157"/>
      <c r="E2760" s="158"/>
      <c r="F2760" s="159"/>
      <c r="G2760" s="158"/>
      <c r="H2760" s="160"/>
      <c r="N2760" s="62">
        <f t="shared" si="92"/>
        <v>0</v>
      </c>
    </row>
    <row r="2761" spans="3:14">
      <c r="C2761" s="156"/>
      <c r="D2761" s="157"/>
      <c r="E2761" s="158"/>
      <c r="F2761" s="159"/>
      <c r="G2761" s="158"/>
      <c r="H2761" s="160"/>
      <c r="N2761" s="62">
        <f t="shared" si="92"/>
        <v>0</v>
      </c>
    </row>
    <row r="2762" spans="3:14">
      <c r="C2762" s="156"/>
      <c r="D2762" s="157"/>
      <c r="E2762" s="158"/>
      <c r="F2762" s="159"/>
      <c r="G2762" s="158"/>
      <c r="H2762" s="160"/>
      <c r="N2762" s="62">
        <f t="shared" si="92"/>
        <v>0</v>
      </c>
    </row>
    <row r="2763" spans="3:14">
      <c r="C2763" s="156"/>
      <c r="D2763" s="157"/>
      <c r="E2763" s="158"/>
      <c r="F2763" s="159"/>
      <c r="G2763" s="158"/>
      <c r="H2763" s="160"/>
      <c r="N2763" s="62">
        <f t="shared" si="92"/>
        <v>0</v>
      </c>
    </row>
    <row r="2764" spans="3:14">
      <c r="C2764" s="156"/>
      <c r="D2764" s="157"/>
      <c r="E2764" s="158"/>
      <c r="F2764" s="159"/>
      <c r="G2764" s="158"/>
      <c r="H2764" s="160"/>
      <c r="N2764" s="62">
        <f t="shared" si="92"/>
        <v>0</v>
      </c>
    </row>
    <row r="2765" spans="3:14">
      <c r="C2765" s="156"/>
      <c r="D2765" s="157"/>
      <c r="E2765" s="158"/>
      <c r="F2765" s="159"/>
      <c r="G2765" s="158"/>
      <c r="H2765" s="160"/>
      <c r="N2765" s="62">
        <f t="shared" si="92"/>
        <v>0</v>
      </c>
    </row>
    <row r="2766" spans="3:14">
      <c r="C2766" s="156"/>
      <c r="D2766" s="157"/>
      <c r="E2766" s="158"/>
      <c r="F2766" s="159"/>
      <c r="G2766" s="158"/>
      <c r="H2766" s="160"/>
      <c r="N2766" s="62">
        <f t="shared" si="92"/>
        <v>0</v>
      </c>
    </row>
    <row r="2767" spans="3:14">
      <c r="C2767" s="156"/>
      <c r="D2767" s="157"/>
      <c r="E2767" s="158"/>
      <c r="F2767" s="159"/>
      <c r="G2767" s="158"/>
      <c r="H2767" s="160"/>
      <c r="N2767" s="62">
        <f t="shared" si="92"/>
        <v>0</v>
      </c>
    </row>
    <row r="2768" spans="3:14">
      <c r="C2768" s="156"/>
      <c r="D2768" s="157"/>
      <c r="E2768" s="158"/>
      <c r="F2768" s="159"/>
      <c r="G2768" s="158"/>
      <c r="H2768" s="160"/>
      <c r="N2768" s="62">
        <f t="shared" si="92"/>
        <v>0</v>
      </c>
    </row>
    <row r="2769" spans="3:14">
      <c r="C2769" s="156"/>
      <c r="D2769" s="157"/>
      <c r="E2769" s="158"/>
      <c r="F2769" s="159"/>
      <c r="G2769" s="158"/>
      <c r="H2769" s="160"/>
      <c r="N2769" s="62">
        <f t="shared" si="92"/>
        <v>0</v>
      </c>
    </row>
    <row r="2770" spans="3:14">
      <c r="C2770" s="156"/>
      <c r="D2770" s="157"/>
      <c r="E2770" s="158"/>
      <c r="F2770" s="159"/>
      <c r="G2770" s="158"/>
      <c r="H2770" s="160"/>
      <c r="N2770" s="62">
        <f t="shared" si="92"/>
        <v>0</v>
      </c>
    </row>
    <row r="2771" spans="3:14">
      <c r="C2771" s="156"/>
      <c r="D2771" s="157"/>
      <c r="E2771" s="158"/>
      <c r="F2771" s="159"/>
      <c r="G2771" s="158"/>
      <c r="H2771" s="160"/>
      <c r="N2771" s="62">
        <f t="shared" si="92"/>
        <v>0</v>
      </c>
    </row>
    <row r="2772" spans="3:14">
      <c r="C2772" s="156"/>
      <c r="D2772" s="157"/>
      <c r="E2772" s="158"/>
      <c r="F2772" s="159"/>
      <c r="G2772" s="158"/>
      <c r="H2772" s="160"/>
      <c r="N2772" s="62">
        <f t="shared" si="92"/>
        <v>0</v>
      </c>
    </row>
    <row r="2773" spans="3:14">
      <c r="C2773" s="156"/>
      <c r="D2773" s="157"/>
      <c r="E2773" s="158"/>
      <c r="F2773" s="159"/>
      <c r="G2773" s="158"/>
      <c r="H2773" s="160"/>
      <c r="N2773" s="62">
        <f t="shared" si="92"/>
        <v>0</v>
      </c>
    </row>
    <row r="2774" spans="3:14">
      <c r="C2774" s="156"/>
      <c r="D2774" s="157"/>
      <c r="E2774" s="158"/>
      <c r="F2774" s="159"/>
      <c r="G2774" s="158"/>
      <c r="H2774" s="160"/>
      <c r="N2774" s="62">
        <f t="shared" si="92"/>
        <v>0</v>
      </c>
    </row>
    <row r="2775" spans="3:14">
      <c r="C2775" s="156"/>
      <c r="D2775" s="157"/>
      <c r="E2775" s="158"/>
      <c r="F2775" s="159"/>
      <c r="G2775" s="158"/>
      <c r="H2775" s="160"/>
      <c r="N2775" s="62">
        <f t="shared" si="92"/>
        <v>0</v>
      </c>
    </row>
    <row r="2776" spans="3:14">
      <c r="C2776" s="156"/>
      <c r="D2776" s="157"/>
      <c r="E2776" s="158"/>
      <c r="F2776" s="159"/>
      <c r="G2776" s="158"/>
      <c r="H2776" s="160"/>
      <c r="N2776" s="62">
        <f t="shared" si="92"/>
        <v>0</v>
      </c>
    </row>
    <row r="2777" spans="3:14">
      <c r="C2777" s="156"/>
      <c r="D2777" s="157"/>
      <c r="E2777" s="158"/>
      <c r="F2777" s="159"/>
      <c r="G2777" s="158"/>
      <c r="H2777" s="160"/>
      <c r="N2777" s="62">
        <f t="shared" si="92"/>
        <v>0</v>
      </c>
    </row>
    <row r="2778" spans="3:14">
      <c r="C2778" s="156"/>
      <c r="D2778" s="157"/>
      <c r="E2778" s="158"/>
      <c r="F2778" s="159"/>
      <c r="G2778" s="158"/>
      <c r="H2778" s="160"/>
      <c r="N2778" s="62">
        <f t="shared" si="92"/>
        <v>0</v>
      </c>
    </row>
    <row r="2779" spans="3:14">
      <c r="C2779" s="156"/>
      <c r="D2779" s="157"/>
      <c r="E2779" s="158"/>
      <c r="F2779" s="159"/>
      <c r="G2779" s="158"/>
      <c r="H2779" s="160"/>
      <c r="N2779" s="62">
        <f t="shared" si="92"/>
        <v>0</v>
      </c>
    </row>
    <row r="2780" spans="3:14">
      <c r="C2780" s="156"/>
      <c r="D2780" s="157"/>
      <c r="E2780" s="158"/>
      <c r="F2780" s="159"/>
      <c r="G2780" s="158"/>
      <c r="H2780" s="160"/>
      <c r="N2780" s="62">
        <f t="shared" si="92"/>
        <v>0</v>
      </c>
    </row>
    <row r="2781" spans="3:14">
      <c r="C2781" s="156"/>
      <c r="D2781" s="157"/>
      <c r="E2781" s="158"/>
      <c r="F2781" s="159"/>
      <c r="G2781" s="158"/>
      <c r="H2781" s="160"/>
      <c r="N2781" s="62">
        <f t="shared" si="92"/>
        <v>0</v>
      </c>
    </row>
    <row r="2782" spans="3:14">
      <c r="C2782" s="156"/>
      <c r="D2782" s="157"/>
      <c r="E2782" s="158"/>
      <c r="F2782" s="159"/>
      <c r="G2782" s="158"/>
      <c r="H2782" s="160"/>
      <c r="N2782" s="62">
        <f t="shared" si="92"/>
        <v>0</v>
      </c>
    </row>
    <row r="2783" spans="3:14">
      <c r="C2783" s="156"/>
      <c r="D2783" s="157"/>
      <c r="E2783" s="158"/>
      <c r="F2783" s="159"/>
      <c r="G2783" s="158"/>
      <c r="H2783" s="160"/>
      <c r="N2783" s="62">
        <f t="shared" si="92"/>
        <v>0</v>
      </c>
    </row>
    <row r="2784" spans="3:14">
      <c r="C2784" s="156"/>
      <c r="D2784" s="157"/>
      <c r="E2784" s="158"/>
      <c r="F2784" s="159"/>
      <c r="G2784" s="158"/>
      <c r="H2784" s="160"/>
      <c r="N2784" s="62">
        <f t="shared" si="92"/>
        <v>0</v>
      </c>
    </row>
    <row r="2785" spans="3:14">
      <c r="C2785" s="156"/>
      <c r="D2785" s="157"/>
      <c r="E2785" s="158"/>
      <c r="F2785" s="159"/>
      <c r="G2785" s="158"/>
      <c r="H2785" s="160"/>
      <c r="N2785" s="62">
        <f t="shared" si="92"/>
        <v>0</v>
      </c>
    </row>
    <row r="2786" spans="3:14">
      <c r="C2786" s="156"/>
      <c r="D2786" s="157"/>
      <c r="E2786" s="158"/>
      <c r="F2786" s="159"/>
      <c r="G2786" s="158"/>
      <c r="H2786" s="160"/>
      <c r="N2786" s="62">
        <f t="shared" si="92"/>
        <v>0</v>
      </c>
    </row>
    <row r="2787" spans="3:14">
      <c r="C2787" s="156"/>
      <c r="D2787" s="157"/>
      <c r="E2787" s="158"/>
      <c r="F2787" s="159"/>
      <c r="G2787" s="158"/>
      <c r="H2787" s="160"/>
      <c r="N2787" s="62">
        <f t="shared" si="92"/>
        <v>0</v>
      </c>
    </row>
    <row r="2788" spans="3:14">
      <c r="C2788" s="156"/>
      <c r="D2788" s="157"/>
      <c r="E2788" s="158"/>
      <c r="F2788" s="159"/>
      <c r="G2788" s="158"/>
      <c r="H2788" s="160"/>
      <c r="N2788" s="62">
        <f t="shared" si="92"/>
        <v>0</v>
      </c>
    </row>
    <row r="2789" spans="3:14">
      <c r="C2789" s="156"/>
      <c r="D2789" s="157"/>
      <c r="E2789" s="158"/>
      <c r="F2789" s="159"/>
      <c r="G2789" s="158"/>
      <c r="H2789" s="160"/>
      <c r="N2789" s="62">
        <f t="shared" si="92"/>
        <v>0</v>
      </c>
    </row>
    <row r="2790" spans="3:14">
      <c r="C2790" s="156"/>
      <c r="D2790" s="157"/>
      <c r="E2790" s="158"/>
      <c r="F2790" s="159"/>
      <c r="G2790" s="158"/>
      <c r="H2790" s="160"/>
      <c r="N2790" s="62">
        <f t="shared" si="92"/>
        <v>0</v>
      </c>
    </row>
    <row r="2791" spans="3:14">
      <c r="C2791" s="156"/>
      <c r="D2791" s="157"/>
      <c r="E2791" s="158"/>
      <c r="F2791" s="159"/>
      <c r="G2791" s="158"/>
      <c r="H2791" s="160"/>
      <c r="N2791" s="62">
        <f t="shared" si="92"/>
        <v>0</v>
      </c>
    </row>
    <row r="2792" spans="3:14">
      <c r="C2792" s="156"/>
      <c r="D2792" s="157"/>
      <c r="E2792" s="158"/>
      <c r="F2792" s="159"/>
      <c r="G2792" s="158"/>
      <c r="H2792" s="160"/>
      <c r="N2792" s="62">
        <f t="shared" si="92"/>
        <v>0</v>
      </c>
    </row>
    <row r="2793" spans="3:14">
      <c r="C2793" s="156"/>
      <c r="D2793" s="157"/>
      <c r="E2793" s="158"/>
      <c r="F2793" s="159"/>
      <c r="G2793" s="158"/>
      <c r="H2793" s="160"/>
      <c r="N2793" s="62">
        <f t="shared" si="92"/>
        <v>0</v>
      </c>
    </row>
    <row r="2794" spans="3:14">
      <c r="C2794" s="156"/>
      <c r="D2794" s="157"/>
      <c r="E2794" s="158"/>
      <c r="F2794" s="159"/>
      <c r="G2794" s="158"/>
      <c r="H2794" s="160"/>
      <c r="N2794" s="62">
        <f t="shared" si="92"/>
        <v>0</v>
      </c>
    </row>
    <row r="2795" spans="3:14">
      <c r="C2795" s="156"/>
      <c r="D2795" s="157"/>
      <c r="E2795" s="158"/>
      <c r="F2795" s="159"/>
      <c r="G2795" s="158"/>
      <c r="H2795" s="160"/>
      <c r="N2795" s="62">
        <f t="shared" si="92"/>
        <v>0</v>
      </c>
    </row>
    <row r="2796" spans="3:14">
      <c r="C2796" s="156"/>
      <c r="D2796" s="157"/>
      <c r="E2796" s="158"/>
      <c r="F2796" s="159"/>
      <c r="G2796" s="158"/>
      <c r="H2796" s="160"/>
      <c r="N2796" s="62">
        <f t="shared" si="92"/>
        <v>0</v>
      </c>
    </row>
    <row r="2797" spans="3:14">
      <c r="C2797" s="156"/>
      <c r="D2797" s="157"/>
      <c r="E2797" s="158"/>
      <c r="F2797" s="159"/>
      <c r="G2797" s="158"/>
      <c r="H2797" s="160"/>
      <c r="N2797" s="62">
        <f t="shared" si="92"/>
        <v>0</v>
      </c>
    </row>
    <row r="2798" spans="3:14">
      <c r="C2798" s="156"/>
      <c r="D2798" s="157"/>
      <c r="E2798" s="158"/>
      <c r="F2798" s="159"/>
      <c r="G2798" s="158"/>
      <c r="H2798" s="160"/>
      <c r="N2798" s="62">
        <f t="shared" si="92"/>
        <v>0</v>
      </c>
    </row>
    <row r="2799" spans="3:14">
      <c r="C2799" s="156"/>
      <c r="D2799" s="157"/>
      <c r="E2799" s="158"/>
      <c r="F2799" s="159"/>
      <c r="G2799" s="158"/>
      <c r="H2799" s="160"/>
      <c r="N2799" s="62">
        <f t="shared" si="92"/>
        <v>0</v>
      </c>
    </row>
    <row r="2800" spans="3:14">
      <c r="C2800" s="156"/>
      <c r="D2800" s="157"/>
      <c r="E2800" s="158"/>
      <c r="F2800" s="159"/>
      <c r="G2800" s="158"/>
      <c r="H2800" s="160"/>
      <c r="N2800" s="62">
        <f t="shared" si="92"/>
        <v>0</v>
      </c>
    </row>
    <row r="2801" spans="3:14">
      <c r="C2801" s="156"/>
      <c r="D2801" s="157"/>
      <c r="E2801" s="158"/>
      <c r="F2801" s="159"/>
      <c r="G2801" s="158"/>
      <c r="H2801" s="160"/>
      <c r="N2801" s="62">
        <f t="shared" si="92"/>
        <v>0</v>
      </c>
    </row>
    <row r="2802" spans="3:14">
      <c r="C2802" s="156"/>
      <c r="D2802" s="157"/>
      <c r="E2802" s="158"/>
      <c r="F2802" s="159"/>
      <c r="G2802" s="158"/>
      <c r="H2802" s="160"/>
      <c r="N2802" s="62">
        <f t="shared" si="92"/>
        <v>0</v>
      </c>
    </row>
    <row r="2803" spans="3:14">
      <c r="C2803" s="156"/>
      <c r="D2803" s="157"/>
      <c r="E2803" s="158"/>
      <c r="F2803" s="159"/>
      <c r="G2803" s="158"/>
      <c r="H2803" s="160"/>
      <c r="N2803" s="62">
        <f t="shared" si="92"/>
        <v>0</v>
      </c>
    </row>
    <row r="2804" spans="3:14">
      <c r="C2804" s="156"/>
      <c r="D2804" s="157"/>
      <c r="E2804" s="158"/>
      <c r="F2804" s="159"/>
      <c r="G2804" s="158"/>
      <c r="H2804" s="160"/>
      <c r="N2804" s="62">
        <f t="shared" si="92"/>
        <v>0</v>
      </c>
    </row>
    <row r="2805" spans="3:14">
      <c r="C2805" s="156"/>
      <c r="D2805" s="157"/>
      <c r="E2805" s="158"/>
      <c r="F2805" s="159"/>
      <c r="G2805" s="158"/>
      <c r="H2805" s="160"/>
      <c r="N2805" s="62">
        <f t="shared" si="92"/>
        <v>0</v>
      </c>
    </row>
    <row r="2806" spans="3:14">
      <c r="C2806" s="156"/>
      <c r="D2806" s="157"/>
      <c r="E2806" s="158"/>
      <c r="F2806" s="159"/>
      <c r="G2806" s="158"/>
      <c r="H2806" s="160"/>
      <c r="N2806" s="62">
        <f t="shared" si="92"/>
        <v>0</v>
      </c>
    </row>
    <row r="2807" spans="3:14">
      <c r="C2807" s="156"/>
      <c r="D2807" s="157"/>
      <c r="E2807" s="158"/>
      <c r="F2807" s="159"/>
      <c r="G2807" s="158"/>
      <c r="H2807" s="160"/>
      <c r="N2807" s="62">
        <f t="shared" si="92"/>
        <v>0</v>
      </c>
    </row>
    <row r="2808" spans="3:14">
      <c r="C2808" s="156"/>
      <c r="D2808" s="157"/>
      <c r="E2808" s="158"/>
      <c r="F2808" s="159"/>
      <c r="G2808" s="158"/>
      <c r="H2808" s="160"/>
      <c r="N2808" s="62">
        <f t="shared" si="92"/>
        <v>0</v>
      </c>
    </row>
    <row r="2809" spans="3:14">
      <c r="C2809" s="156"/>
      <c r="D2809" s="157"/>
      <c r="E2809" s="158"/>
      <c r="F2809" s="159"/>
      <c r="G2809" s="158"/>
      <c r="H2809" s="160"/>
      <c r="N2809" s="62">
        <f t="shared" si="92"/>
        <v>0</v>
      </c>
    </row>
    <row r="2810" spans="3:14">
      <c r="C2810" s="156"/>
      <c r="D2810" s="157"/>
      <c r="E2810" s="158"/>
      <c r="F2810" s="159"/>
      <c r="G2810" s="158"/>
      <c r="H2810" s="160"/>
      <c r="N2810" s="62">
        <f t="shared" si="92"/>
        <v>0</v>
      </c>
    </row>
    <row r="2811" spans="3:14">
      <c r="C2811" s="156"/>
      <c r="D2811" s="157"/>
      <c r="E2811" s="158"/>
      <c r="F2811" s="159"/>
      <c r="G2811" s="158"/>
      <c r="H2811" s="160"/>
      <c r="N2811" s="62">
        <f t="shared" si="92"/>
        <v>0</v>
      </c>
    </row>
    <row r="2812" spans="3:14">
      <c r="C2812" s="156"/>
      <c r="D2812" s="157"/>
      <c r="E2812" s="158"/>
      <c r="F2812" s="159"/>
      <c r="G2812" s="158"/>
      <c r="H2812" s="160"/>
      <c r="N2812" s="62">
        <f t="shared" si="92"/>
        <v>0</v>
      </c>
    </row>
    <row r="2813" spans="3:14">
      <c r="C2813" s="156"/>
      <c r="D2813" s="157"/>
      <c r="E2813" s="158"/>
      <c r="F2813" s="159"/>
      <c r="G2813" s="158"/>
      <c r="H2813" s="160"/>
      <c r="N2813" s="62">
        <f t="shared" si="92"/>
        <v>0</v>
      </c>
    </row>
    <row r="2814" spans="3:14">
      <c r="C2814" s="156"/>
      <c r="D2814" s="157"/>
      <c r="E2814" s="158"/>
      <c r="F2814" s="159"/>
      <c r="G2814" s="158"/>
      <c r="H2814" s="160"/>
      <c r="N2814" s="62">
        <f t="shared" si="92"/>
        <v>0</v>
      </c>
    </row>
    <row r="2815" spans="3:14">
      <c r="C2815" s="156"/>
      <c r="D2815" s="157"/>
      <c r="E2815" s="158"/>
      <c r="F2815" s="159"/>
      <c r="G2815" s="158"/>
      <c r="H2815" s="160"/>
      <c r="N2815" s="62">
        <f t="shared" si="92"/>
        <v>0</v>
      </c>
    </row>
    <row r="2816" spans="3:14">
      <c r="C2816" s="156"/>
      <c r="D2816" s="157"/>
      <c r="E2816" s="158"/>
      <c r="F2816" s="159"/>
      <c r="G2816" s="158"/>
      <c r="H2816" s="160"/>
      <c r="N2816" s="62">
        <f t="shared" si="92"/>
        <v>0</v>
      </c>
    </row>
    <row r="2817" spans="3:14">
      <c r="C2817" s="156"/>
      <c r="D2817" s="157"/>
      <c r="E2817" s="158"/>
      <c r="F2817" s="159"/>
      <c r="G2817" s="158"/>
      <c r="H2817" s="160"/>
      <c r="N2817" s="62">
        <f t="shared" si="92"/>
        <v>0</v>
      </c>
    </row>
    <row r="2818" spans="3:14">
      <c r="C2818" s="156"/>
      <c r="D2818" s="157"/>
      <c r="E2818" s="158"/>
      <c r="F2818" s="159"/>
      <c r="G2818" s="158"/>
      <c r="H2818" s="160"/>
      <c r="N2818" s="62">
        <f t="shared" si="92"/>
        <v>0</v>
      </c>
    </row>
    <row r="2819" spans="3:14">
      <c r="C2819" s="156"/>
      <c r="D2819" s="157"/>
      <c r="E2819" s="158"/>
      <c r="F2819" s="159"/>
      <c r="G2819" s="158"/>
      <c r="H2819" s="160"/>
      <c r="N2819" s="62">
        <f t="shared" si="92"/>
        <v>0</v>
      </c>
    </row>
    <row r="2820" spans="3:14">
      <c r="C2820" s="156"/>
      <c r="D2820" s="157"/>
      <c r="E2820" s="158"/>
      <c r="F2820" s="159"/>
      <c r="G2820" s="158"/>
      <c r="H2820" s="160"/>
      <c r="N2820" s="62">
        <f t="shared" ref="N2820:N2883" si="93">IF(D2820=0,D2819,D2820)</f>
        <v>0</v>
      </c>
    </row>
    <row r="2821" spans="3:14">
      <c r="C2821" s="156"/>
      <c r="D2821" s="157"/>
      <c r="E2821" s="158"/>
      <c r="F2821" s="159"/>
      <c r="G2821" s="158"/>
      <c r="H2821" s="160"/>
      <c r="N2821" s="62">
        <f t="shared" si="93"/>
        <v>0</v>
      </c>
    </row>
    <row r="2822" spans="3:14">
      <c r="C2822" s="156"/>
      <c r="D2822" s="157"/>
      <c r="E2822" s="158"/>
      <c r="F2822" s="159"/>
      <c r="G2822" s="158"/>
      <c r="H2822" s="160"/>
      <c r="N2822" s="62">
        <f t="shared" si="93"/>
        <v>0</v>
      </c>
    </row>
    <row r="2823" spans="3:14">
      <c r="C2823" s="156"/>
      <c r="D2823" s="157"/>
      <c r="E2823" s="158"/>
      <c r="F2823" s="159"/>
      <c r="G2823" s="158"/>
      <c r="H2823" s="160"/>
      <c r="N2823" s="62">
        <f t="shared" si="93"/>
        <v>0</v>
      </c>
    </row>
    <row r="2824" spans="3:14">
      <c r="C2824" s="156"/>
      <c r="D2824" s="157"/>
      <c r="E2824" s="158"/>
      <c r="F2824" s="159"/>
      <c r="G2824" s="158"/>
      <c r="H2824" s="160"/>
      <c r="N2824" s="62">
        <f t="shared" si="93"/>
        <v>0</v>
      </c>
    </row>
    <row r="2825" spans="3:14">
      <c r="C2825" s="156"/>
      <c r="D2825" s="157"/>
      <c r="E2825" s="158"/>
      <c r="F2825" s="159"/>
      <c r="G2825" s="158"/>
      <c r="H2825" s="160"/>
      <c r="N2825" s="62">
        <f t="shared" si="93"/>
        <v>0</v>
      </c>
    </row>
    <row r="2826" spans="3:14">
      <c r="C2826" s="156"/>
      <c r="D2826" s="157"/>
      <c r="E2826" s="158"/>
      <c r="F2826" s="159"/>
      <c r="G2826" s="158"/>
      <c r="H2826" s="160"/>
      <c r="N2826" s="62">
        <f t="shared" si="93"/>
        <v>0</v>
      </c>
    </row>
    <row r="2827" spans="3:14">
      <c r="C2827" s="156"/>
      <c r="D2827" s="157"/>
      <c r="E2827" s="158"/>
      <c r="F2827" s="159"/>
      <c r="G2827" s="158"/>
      <c r="H2827" s="160"/>
      <c r="N2827" s="62">
        <f t="shared" si="93"/>
        <v>0</v>
      </c>
    </row>
    <row r="2828" spans="3:14">
      <c r="C2828" s="156"/>
      <c r="D2828" s="157"/>
      <c r="E2828" s="158"/>
      <c r="F2828" s="159"/>
      <c r="G2828" s="158"/>
      <c r="H2828" s="160"/>
      <c r="N2828" s="62">
        <f t="shared" si="93"/>
        <v>0</v>
      </c>
    </row>
    <row r="2829" spans="3:14">
      <c r="C2829" s="156"/>
      <c r="D2829" s="157"/>
      <c r="E2829" s="158"/>
      <c r="F2829" s="159"/>
      <c r="G2829" s="158"/>
      <c r="H2829" s="160"/>
      <c r="N2829" s="62">
        <f t="shared" si="93"/>
        <v>0</v>
      </c>
    </row>
    <row r="2830" spans="3:14">
      <c r="C2830" s="156"/>
      <c r="D2830" s="157"/>
      <c r="E2830" s="158"/>
      <c r="F2830" s="159"/>
      <c r="G2830" s="158"/>
      <c r="H2830" s="160"/>
      <c r="N2830" s="62">
        <f t="shared" si="93"/>
        <v>0</v>
      </c>
    </row>
    <row r="2831" spans="3:14">
      <c r="C2831" s="156"/>
      <c r="D2831" s="157"/>
      <c r="E2831" s="158"/>
      <c r="F2831" s="159"/>
      <c r="G2831" s="158"/>
      <c r="H2831" s="160"/>
      <c r="N2831" s="62">
        <f t="shared" si="93"/>
        <v>0</v>
      </c>
    </row>
    <row r="2832" spans="3:14">
      <c r="C2832" s="156"/>
      <c r="D2832" s="157"/>
      <c r="E2832" s="158"/>
      <c r="F2832" s="159"/>
      <c r="G2832" s="158"/>
      <c r="H2832" s="160"/>
      <c r="N2832" s="62">
        <f t="shared" si="93"/>
        <v>0</v>
      </c>
    </row>
    <row r="2833" spans="3:14">
      <c r="C2833" s="156"/>
      <c r="D2833" s="157"/>
      <c r="E2833" s="158"/>
      <c r="F2833" s="159"/>
      <c r="G2833" s="158"/>
      <c r="H2833" s="160"/>
      <c r="N2833" s="62">
        <f t="shared" si="93"/>
        <v>0</v>
      </c>
    </row>
    <row r="2834" spans="3:14">
      <c r="C2834" s="156"/>
      <c r="D2834" s="157"/>
      <c r="E2834" s="158"/>
      <c r="F2834" s="159"/>
      <c r="G2834" s="158"/>
      <c r="H2834" s="160"/>
      <c r="N2834" s="62">
        <f t="shared" si="93"/>
        <v>0</v>
      </c>
    </row>
    <row r="2835" spans="3:14">
      <c r="C2835" s="156"/>
      <c r="D2835" s="157"/>
      <c r="E2835" s="158"/>
      <c r="F2835" s="159"/>
      <c r="G2835" s="158"/>
      <c r="H2835" s="160"/>
      <c r="N2835" s="62">
        <f t="shared" si="93"/>
        <v>0</v>
      </c>
    </row>
    <row r="2836" spans="3:14">
      <c r="C2836" s="156"/>
      <c r="D2836" s="157"/>
      <c r="E2836" s="158"/>
      <c r="F2836" s="159"/>
      <c r="G2836" s="158"/>
      <c r="H2836" s="160"/>
      <c r="N2836" s="62">
        <f t="shared" si="93"/>
        <v>0</v>
      </c>
    </row>
    <row r="2837" spans="3:14">
      <c r="C2837" s="156"/>
      <c r="D2837" s="157"/>
      <c r="E2837" s="158"/>
      <c r="F2837" s="159"/>
      <c r="G2837" s="158"/>
      <c r="H2837" s="160"/>
      <c r="N2837" s="62">
        <f t="shared" si="93"/>
        <v>0</v>
      </c>
    </row>
    <row r="2838" spans="3:14">
      <c r="C2838" s="156"/>
      <c r="D2838" s="157"/>
      <c r="E2838" s="158"/>
      <c r="F2838" s="159"/>
      <c r="G2838" s="158"/>
      <c r="H2838" s="160"/>
      <c r="N2838" s="62">
        <f t="shared" si="93"/>
        <v>0</v>
      </c>
    </row>
    <row r="2839" spans="3:14">
      <c r="C2839" s="156"/>
      <c r="D2839" s="157"/>
      <c r="E2839" s="158"/>
      <c r="F2839" s="159"/>
      <c r="G2839" s="158"/>
      <c r="H2839" s="160"/>
      <c r="N2839" s="62">
        <f t="shared" si="93"/>
        <v>0</v>
      </c>
    </row>
    <row r="2840" spans="3:14">
      <c r="C2840" s="156"/>
      <c r="D2840" s="157"/>
      <c r="E2840" s="158"/>
      <c r="F2840" s="159"/>
      <c r="G2840" s="158"/>
      <c r="H2840" s="160"/>
      <c r="N2840" s="62">
        <f t="shared" si="93"/>
        <v>0</v>
      </c>
    </row>
    <row r="2841" spans="3:14">
      <c r="C2841" s="156"/>
      <c r="D2841" s="157"/>
      <c r="E2841" s="158"/>
      <c r="F2841" s="159"/>
      <c r="G2841" s="158"/>
      <c r="H2841" s="160"/>
      <c r="N2841" s="62">
        <f t="shared" si="93"/>
        <v>0</v>
      </c>
    </row>
    <row r="2842" spans="3:14">
      <c r="C2842" s="156"/>
      <c r="D2842" s="157"/>
      <c r="E2842" s="158"/>
      <c r="F2842" s="159"/>
      <c r="G2842" s="158"/>
      <c r="H2842" s="160"/>
      <c r="N2842" s="62">
        <f t="shared" si="93"/>
        <v>0</v>
      </c>
    </row>
    <row r="2843" spans="3:14">
      <c r="C2843" s="156"/>
      <c r="D2843" s="157"/>
      <c r="E2843" s="158"/>
      <c r="F2843" s="159"/>
      <c r="G2843" s="158"/>
      <c r="H2843" s="160"/>
      <c r="N2843" s="62">
        <f t="shared" si="93"/>
        <v>0</v>
      </c>
    </row>
    <row r="2844" spans="3:14">
      <c r="C2844" s="156"/>
      <c r="D2844" s="157"/>
      <c r="E2844" s="158"/>
      <c r="F2844" s="159"/>
      <c r="G2844" s="158"/>
      <c r="H2844" s="160"/>
      <c r="N2844" s="62">
        <f t="shared" si="93"/>
        <v>0</v>
      </c>
    </row>
    <row r="2845" spans="3:14">
      <c r="C2845" s="156"/>
      <c r="D2845" s="157"/>
      <c r="E2845" s="158"/>
      <c r="F2845" s="159"/>
      <c r="G2845" s="158"/>
      <c r="H2845" s="160"/>
      <c r="N2845" s="62">
        <f t="shared" si="93"/>
        <v>0</v>
      </c>
    </row>
    <row r="2846" spans="3:14">
      <c r="C2846" s="156"/>
      <c r="D2846" s="157"/>
      <c r="E2846" s="158"/>
      <c r="F2846" s="159"/>
      <c r="G2846" s="158"/>
      <c r="H2846" s="160"/>
      <c r="N2846" s="62">
        <f t="shared" si="93"/>
        <v>0</v>
      </c>
    </row>
    <row r="2847" spans="3:14">
      <c r="C2847" s="156"/>
      <c r="D2847" s="157"/>
      <c r="E2847" s="158"/>
      <c r="F2847" s="159"/>
      <c r="G2847" s="158"/>
      <c r="H2847" s="160"/>
      <c r="N2847" s="62">
        <f t="shared" si="93"/>
        <v>0</v>
      </c>
    </row>
    <row r="2848" spans="3:14">
      <c r="C2848" s="156"/>
      <c r="D2848" s="157"/>
      <c r="E2848" s="158"/>
      <c r="F2848" s="159"/>
      <c r="G2848" s="158"/>
      <c r="H2848" s="160"/>
      <c r="N2848" s="62">
        <f t="shared" si="93"/>
        <v>0</v>
      </c>
    </row>
    <row r="2849" spans="3:14">
      <c r="C2849" s="156"/>
      <c r="D2849" s="157"/>
      <c r="E2849" s="158"/>
      <c r="F2849" s="159"/>
      <c r="G2849" s="158"/>
      <c r="H2849" s="160"/>
      <c r="N2849" s="62">
        <f t="shared" si="93"/>
        <v>0</v>
      </c>
    </row>
    <row r="2850" spans="3:14">
      <c r="C2850" s="156"/>
      <c r="D2850" s="157"/>
      <c r="E2850" s="158"/>
      <c r="F2850" s="159"/>
      <c r="G2850" s="158"/>
      <c r="H2850" s="160"/>
      <c r="N2850" s="62">
        <f t="shared" si="93"/>
        <v>0</v>
      </c>
    </row>
    <row r="2851" spans="3:14">
      <c r="C2851" s="156"/>
      <c r="D2851" s="157"/>
      <c r="E2851" s="158"/>
      <c r="F2851" s="159"/>
      <c r="G2851" s="158"/>
      <c r="H2851" s="160"/>
      <c r="N2851" s="62">
        <f t="shared" si="93"/>
        <v>0</v>
      </c>
    </row>
    <row r="2852" spans="3:14">
      <c r="C2852" s="156"/>
      <c r="D2852" s="157"/>
      <c r="E2852" s="158"/>
      <c r="F2852" s="159"/>
      <c r="G2852" s="158"/>
      <c r="H2852" s="160"/>
      <c r="N2852" s="62">
        <f t="shared" si="93"/>
        <v>0</v>
      </c>
    </row>
    <row r="2853" spans="3:14">
      <c r="C2853" s="156"/>
      <c r="D2853" s="157"/>
      <c r="E2853" s="158"/>
      <c r="F2853" s="159"/>
      <c r="G2853" s="158"/>
      <c r="H2853" s="160"/>
      <c r="N2853" s="62">
        <f t="shared" si="93"/>
        <v>0</v>
      </c>
    </row>
    <row r="2854" spans="3:14">
      <c r="C2854" s="156"/>
      <c r="D2854" s="157"/>
      <c r="E2854" s="158"/>
      <c r="F2854" s="159"/>
      <c r="G2854" s="158"/>
      <c r="H2854" s="160"/>
      <c r="N2854" s="62">
        <f t="shared" si="93"/>
        <v>0</v>
      </c>
    </row>
    <row r="2855" spans="3:14">
      <c r="C2855" s="156"/>
      <c r="D2855" s="157"/>
      <c r="E2855" s="158"/>
      <c r="F2855" s="159"/>
      <c r="G2855" s="158"/>
      <c r="H2855" s="160"/>
      <c r="N2855" s="62">
        <f t="shared" si="93"/>
        <v>0</v>
      </c>
    </row>
    <row r="2856" spans="3:14">
      <c r="C2856" s="156"/>
      <c r="D2856" s="157"/>
      <c r="E2856" s="158"/>
      <c r="F2856" s="159"/>
      <c r="G2856" s="158"/>
      <c r="H2856" s="160"/>
      <c r="N2856" s="62">
        <f t="shared" si="93"/>
        <v>0</v>
      </c>
    </row>
    <row r="2857" spans="3:14">
      <c r="C2857" s="156"/>
      <c r="D2857" s="157"/>
      <c r="E2857" s="158"/>
      <c r="F2857" s="159"/>
      <c r="G2857" s="158"/>
      <c r="H2857" s="160"/>
      <c r="N2857" s="62">
        <f t="shared" si="93"/>
        <v>0</v>
      </c>
    </row>
    <row r="2858" spans="3:14">
      <c r="C2858" s="156"/>
      <c r="D2858" s="157"/>
      <c r="E2858" s="158"/>
      <c r="F2858" s="159"/>
      <c r="G2858" s="158"/>
      <c r="H2858" s="160"/>
      <c r="N2858" s="62">
        <f t="shared" si="93"/>
        <v>0</v>
      </c>
    </row>
    <row r="2859" spans="3:14">
      <c r="C2859" s="156"/>
      <c r="D2859" s="157"/>
      <c r="E2859" s="158"/>
      <c r="F2859" s="159"/>
      <c r="G2859" s="158"/>
      <c r="H2859" s="160"/>
      <c r="N2859" s="62">
        <f t="shared" si="93"/>
        <v>0</v>
      </c>
    </row>
    <row r="2860" spans="3:14">
      <c r="C2860" s="156"/>
      <c r="D2860" s="157"/>
      <c r="E2860" s="158"/>
      <c r="F2860" s="159"/>
      <c r="G2860" s="158"/>
      <c r="H2860" s="160"/>
      <c r="N2860" s="62">
        <f t="shared" si="93"/>
        <v>0</v>
      </c>
    </row>
    <row r="2861" spans="3:14">
      <c r="C2861" s="156"/>
      <c r="D2861" s="157"/>
      <c r="E2861" s="158"/>
      <c r="F2861" s="159"/>
      <c r="G2861" s="158"/>
      <c r="H2861" s="160"/>
      <c r="N2861" s="62">
        <f t="shared" si="93"/>
        <v>0</v>
      </c>
    </row>
    <row r="2862" spans="3:14">
      <c r="C2862" s="156"/>
      <c r="D2862" s="157"/>
      <c r="E2862" s="158"/>
      <c r="F2862" s="159"/>
      <c r="G2862" s="158"/>
      <c r="H2862" s="160"/>
      <c r="N2862" s="62">
        <f t="shared" si="93"/>
        <v>0</v>
      </c>
    </row>
    <row r="2863" spans="3:14">
      <c r="C2863" s="156"/>
      <c r="D2863" s="157"/>
      <c r="E2863" s="158"/>
      <c r="F2863" s="159"/>
      <c r="G2863" s="158"/>
      <c r="H2863" s="160"/>
      <c r="N2863" s="62">
        <f t="shared" si="93"/>
        <v>0</v>
      </c>
    </row>
    <row r="2864" spans="3:14">
      <c r="C2864" s="156"/>
      <c r="D2864" s="157"/>
      <c r="E2864" s="158"/>
      <c r="F2864" s="159"/>
      <c r="G2864" s="158"/>
      <c r="H2864" s="160"/>
      <c r="N2864" s="62">
        <f t="shared" si="93"/>
        <v>0</v>
      </c>
    </row>
    <row r="2865" spans="3:14">
      <c r="C2865" s="156"/>
      <c r="D2865" s="157"/>
      <c r="E2865" s="158"/>
      <c r="F2865" s="159"/>
      <c r="G2865" s="158"/>
      <c r="H2865" s="160"/>
      <c r="N2865" s="62">
        <f t="shared" si="93"/>
        <v>0</v>
      </c>
    </row>
    <row r="2866" spans="3:14">
      <c r="C2866" s="156"/>
      <c r="D2866" s="157"/>
      <c r="E2866" s="158"/>
      <c r="F2866" s="159"/>
      <c r="G2866" s="158"/>
      <c r="H2866" s="160"/>
      <c r="N2866" s="62">
        <f t="shared" si="93"/>
        <v>0</v>
      </c>
    </row>
    <row r="2867" spans="3:14">
      <c r="C2867" s="156"/>
      <c r="D2867" s="157"/>
      <c r="E2867" s="158"/>
      <c r="F2867" s="159"/>
      <c r="G2867" s="158"/>
      <c r="H2867" s="160"/>
      <c r="N2867" s="62">
        <f t="shared" si="93"/>
        <v>0</v>
      </c>
    </row>
    <row r="2868" spans="3:14">
      <c r="C2868" s="156"/>
      <c r="D2868" s="157"/>
      <c r="E2868" s="158"/>
      <c r="F2868" s="159"/>
      <c r="G2868" s="158"/>
      <c r="H2868" s="160"/>
      <c r="N2868" s="62">
        <f t="shared" si="93"/>
        <v>0</v>
      </c>
    </row>
    <row r="2869" spans="3:14">
      <c r="C2869" s="156"/>
      <c r="D2869" s="157"/>
      <c r="E2869" s="158"/>
      <c r="F2869" s="159"/>
      <c r="G2869" s="158"/>
      <c r="H2869" s="160"/>
      <c r="N2869" s="62">
        <f t="shared" si="93"/>
        <v>0</v>
      </c>
    </row>
    <row r="2870" spans="3:14">
      <c r="C2870" s="156"/>
      <c r="D2870" s="157"/>
      <c r="E2870" s="158"/>
      <c r="F2870" s="159"/>
      <c r="G2870" s="158"/>
      <c r="H2870" s="160"/>
      <c r="N2870" s="62">
        <f t="shared" si="93"/>
        <v>0</v>
      </c>
    </row>
    <row r="2871" spans="3:14">
      <c r="C2871" s="156"/>
      <c r="D2871" s="157"/>
      <c r="E2871" s="158"/>
      <c r="F2871" s="159"/>
      <c r="G2871" s="158"/>
      <c r="H2871" s="160"/>
      <c r="N2871" s="62">
        <f t="shared" si="93"/>
        <v>0</v>
      </c>
    </row>
    <row r="2872" spans="3:14">
      <c r="C2872" s="156"/>
      <c r="D2872" s="157"/>
      <c r="E2872" s="158"/>
      <c r="F2872" s="159"/>
      <c r="G2872" s="158"/>
      <c r="H2872" s="160"/>
      <c r="N2872" s="62">
        <f t="shared" si="93"/>
        <v>0</v>
      </c>
    </row>
    <row r="2873" spans="3:14">
      <c r="C2873" s="156"/>
      <c r="D2873" s="157"/>
      <c r="E2873" s="158"/>
      <c r="F2873" s="159"/>
      <c r="G2873" s="158"/>
      <c r="H2873" s="160"/>
      <c r="N2873" s="62">
        <f t="shared" si="93"/>
        <v>0</v>
      </c>
    </row>
    <row r="2874" spans="3:14">
      <c r="C2874" s="156"/>
      <c r="D2874" s="157"/>
      <c r="E2874" s="158"/>
      <c r="F2874" s="159"/>
      <c r="G2874" s="158"/>
      <c r="H2874" s="160"/>
      <c r="N2874" s="62">
        <f t="shared" si="93"/>
        <v>0</v>
      </c>
    </row>
    <row r="2875" spans="3:14">
      <c r="C2875" s="156"/>
      <c r="D2875" s="157"/>
      <c r="E2875" s="158"/>
      <c r="F2875" s="159"/>
      <c r="G2875" s="158"/>
      <c r="H2875" s="160"/>
      <c r="N2875" s="62">
        <f t="shared" si="93"/>
        <v>0</v>
      </c>
    </row>
    <row r="2876" spans="3:14">
      <c r="C2876" s="156"/>
      <c r="D2876" s="157"/>
      <c r="E2876" s="158"/>
      <c r="F2876" s="159"/>
      <c r="G2876" s="158"/>
      <c r="H2876" s="160"/>
      <c r="N2876" s="62">
        <f t="shared" si="93"/>
        <v>0</v>
      </c>
    </row>
    <row r="2877" spans="3:14">
      <c r="C2877" s="156"/>
      <c r="D2877" s="157"/>
      <c r="E2877" s="158"/>
      <c r="F2877" s="159"/>
      <c r="G2877" s="158"/>
      <c r="H2877" s="160"/>
      <c r="N2877" s="62">
        <f t="shared" si="93"/>
        <v>0</v>
      </c>
    </row>
    <row r="2878" spans="3:14">
      <c r="C2878" s="156"/>
      <c r="D2878" s="157"/>
      <c r="E2878" s="158"/>
      <c r="F2878" s="159"/>
      <c r="G2878" s="158"/>
      <c r="H2878" s="160"/>
      <c r="N2878" s="62">
        <f t="shared" si="93"/>
        <v>0</v>
      </c>
    </row>
    <row r="2879" spans="3:14">
      <c r="C2879" s="156"/>
      <c r="D2879" s="157"/>
      <c r="E2879" s="158"/>
      <c r="F2879" s="159"/>
      <c r="G2879" s="158"/>
      <c r="H2879" s="160"/>
      <c r="N2879" s="62">
        <f t="shared" si="93"/>
        <v>0</v>
      </c>
    </row>
    <row r="2880" spans="3:14">
      <c r="C2880" s="156"/>
      <c r="D2880" s="157"/>
      <c r="E2880" s="158"/>
      <c r="F2880" s="159"/>
      <c r="G2880" s="158"/>
      <c r="H2880" s="160"/>
      <c r="N2880" s="62">
        <f t="shared" si="93"/>
        <v>0</v>
      </c>
    </row>
    <row r="2881" spans="3:14">
      <c r="C2881" s="156"/>
      <c r="D2881" s="157"/>
      <c r="E2881" s="158"/>
      <c r="F2881" s="159"/>
      <c r="G2881" s="158"/>
      <c r="H2881" s="160"/>
      <c r="N2881" s="62">
        <f t="shared" si="93"/>
        <v>0</v>
      </c>
    </row>
    <row r="2882" spans="3:14">
      <c r="C2882" s="156"/>
      <c r="D2882" s="157"/>
      <c r="E2882" s="158"/>
      <c r="F2882" s="159"/>
      <c r="G2882" s="158"/>
      <c r="H2882" s="160"/>
      <c r="N2882" s="62">
        <f t="shared" si="93"/>
        <v>0</v>
      </c>
    </row>
    <row r="2883" spans="3:14">
      <c r="C2883" s="156"/>
      <c r="D2883" s="157"/>
      <c r="E2883" s="158"/>
      <c r="F2883" s="159"/>
      <c r="G2883" s="158"/>
      <c r="H2883" s="160"/>
      <c r="N2883" s="62">
        <f t="shared" si="93"/>
        <v>0</v>
      </c>
    </row>
    <row r="2884" spans="3:14">
      <c r="C2884" s="156"/>
      <c r="D2884" s="157"/>
      <c r="E2884" s="158"/>
      <c r="F2884" s="159"/>
      <c r="G2884" s="158"/>
      <c r="H2884" s="160"/>
      <c r="N2884" s="62">
        <f t="shared" ref="N2884:N2947" si="94">IF(D2884=0,D2883,D2884)</f>
        <v>0</v>
      </c>
    </row>
    <row r="2885" spans="3:14">
      <c r="C2885" s="156"/>
      <c r="D2885" s="157"/>
      <c r="E2885" s="158"/>
      <c r="F2885" s="159"/>
      <c r="G2885" s="158"/>
      <c r="H2885" s="160"/>
      <c r="N2885" s="62">
        <f t="shared" si="94"/>
        <v>0</v>
      </c>
    </row>
    <row r="2886" spans="3:14">
      <c r="C2886" s="156"/>
      <c r="D2886" s="157"/>
      <c r="E2886" s="158"/>
      <c r="F2886" s="159"/>
      <c r="G2886" s="158"/>
      <c r="H2886" s="160"/>
      <c r="N2886" s="62">
        <f t="shared" si="94"/>
        <v>0</v>
      </c>
    </row>
    <row r="2887" spans="3:14">
      <c r="C2887" s="156"/>
      <c r="D2887" s="157"/>
      <c r="E2887" s="158"/>
      <c r="F2887" s="159"/>
      <c r="G2887" s="158"/>
      <c r="H2887" s="160"/>
      <c r="N2887" s="62">
        <f t="shared" si="94"/>
        <v>0</v>
      </c>
    </row>
    <row r="2888" spans="3:14">
      <c r="C2888" s="156"/>
      <c r="D2888" s="157"/>
      <c r="E2888" s="158"/>
      <c r="F2888" s="159"/>
      <c r="G2888" s="158"/>
      <c r="H2888" s="160"/>
      <c r="N2888" s="62">
        <f t="shared" si="94"/>
        <v>0</v>
      </c>
    </row>
    <row r="2889" spans="3:14">
      <c r="C2889" s="156"/>
      <c r="D2889" s="157"/>
      <c r="E2889" s="158"/>
      <c r="F2889" s="159"/>
      <c r="G2889" s="158"/>
      <c r="H2889" s="160"/>
      <c r="N2889" s="62">
        <f t="shared" si="94"/>
        <v>0</v>
      </c>
    </row>
    <row r="2890" spans="3:14">
      <c r="C2890" s="156"/>
      <c r="D2890" s="157"/>
      <c r="E2890" s="158"/>
      <c r="F2890" s="159"/>
      <c r="G2890" s="158"/>
      <c r="H2890" s="160"/>
      <c r="N2890" s="62">
        <f t="shared" si="94"/>
        <v>0</v>
      </c>
    </row>
    <row r="2891" spans="3:14">
      <c r="C2891" s="156"/>
      <c r="D2891" s="157"/>
      <c r="E2891" s="158"/>
      <c r="F2891" s="159"/>
      <c r="G2891" s="158"/>
      <c r="H2891" s="160"/>
      <c r="N2891" s="62">
        <f t="shared" si="94"/>
        <v>0</v>
      </c>
    </row>
    <row r="2892" spans="3:14">
      <c r="C2892" s="156"/>
      <c r="D2892" s="157"/>
      <c r="E2892" s="158"/>
      <c r="F2892" s="159"/>
      <c r="G2892" s="158"/>
      <c r="H2892" s="160"/>
      <c r="N2892" s="62">
        <f t="shared" si="94"/>
        <v>0</v>
      </c>
    </row>
    <row r="2893" spans="3:14">
      <c r="C2893" s="156"/>
      <c r="D2893" s="157"/>
      <c r="E2893" s="158"/>
      <c r="F2893" s="159"/>
      <c r="G2893" s="158"/>
      <c r="H2893" s="160"/>
      <c r="N2893" s="62">
        <f t="shared" si="94"/>
        <v>0</v>
      </c>
    </row>
    <row r="2894" spans="3:14">
      <c r="C2894" s="156"/>
      <c r="D2894" s="157"/>
      <c r="E2894" s="158"/>
      <c r="F2894" s="159"/>
      <c r="G2894" s="158"/>
      <c r="H2894" s="160"/>
      <c r="N2894" s="62">
        <f t="shared" si="94"/>
        <v>0</v>
      </c>
    </row>
    <row r="2895" spans="3:14">
      <c r="C2895" s="156"/>
      <c r="D2895" s="157"/>
      <c r="E2895" s="158"/>
      <c r="F2895" s="159"/>
      <c r="G2895" s="158"/>
      <c r="H2895" s="160"/>
      <c r="N2895" s="62">
        <f t="shared" si="94"/>
        <v>0</v>
      </c>
    </row>
    <row r="2896" spans="3:14">
      <c r="C2896" s="156"/>
      <c r="D2896" s="157"/>
      <c r="E2896" s="158"/>
      <c r="F2896" s="159"/>
      <c r="G2896" s="158"/>
      <c r="H2896" s="160"/>
      <c r="N2896" s="62">
        <f t="shared" si="94"/>
        <v>0</v>
      </c>
    </row>
    <row r="2897" spans="3:14">
      <c r="C2897" s="156"/>
      <c r="D2897" s="157"/>
      <c r="E2897" s="158"/>
      <c r="F2897" s="159"/>
      <c r="G2897" s="158"/>
      <c r="H2897" s="160"/>
      <c r="N2897" s="62">
        <f t="shared" si="94"/>
        <v>0</v>
      </c>
    </row>
    <row r="2898" spans="3:14">
      <c r="C2898" s="156"/>
      <c r="D2898" s="157"/>
      <c r="E2898" s="158"/>
      <c r="F2898" s="159"/>
      <c r="G2898" s="158"/>
      <c r="H2898" s="160"/>
      <c r="N2898" s="62">
        <f t="shared" si="94"/>
        <v>0</v>
      </c>
    </row>
    <row r="2899" spans="3:14">
      <c r="C2899" s="156"/>
      <c r="D2899" s="157"/>
      <c r="E2899" s="158"/>
      <c r="F2899" s="159"/>
      <c r="G2899" s="158"/>
      <c r="H2899" s="160"/>
      <c r="N2899" s="62">
        <f t="shared" si="94"/>
        <v>0</v>
      </c>
    </row>
    <row r="2900" spans="3:14">
      <c r="C2900" s="156"/>
      <c r="D2900" s="157"/>
      <c r="E2900" s="158"/>
      <c r="F2900" s="159"/>
      <c r="G2900" s="158"/>
      <c r="H2900" s="160"/>
      <c r="N2900" s="62">
        <f t="shared" si="94"/>
        <v>0</v>
      </c>
    </row>
    <row r="2901" spans="3:14">
      <c r="C2901" s="156"/>
      <c r="D2901" s="157"/>
      <c r="E2901" s="158"/>
      <c r="F2901" s="159"/>
      <c r="G2901" s="158"/>
      <c r="H2901" s="160"/>
      <c r="N2901" s="62">
        <f t="shared" si="94"/>
        <v>0</v>
      </c>
    </row>
    <row r="2902" spans="3:14">
      <c r="C2902" s="156"/>
      <c r="D2902" s="157"/>
      <c r="E2902" s="158"/>
      <c r="F2902" s="159"/>
      <c r="G2902" s="158"/>
      <c r="H2902" s="160"/>
      <c r="N2902" s="62">
        <f t="shared" si="94"/>
        <v>0</v>
      </c>
    </row>
    <row r="2903" spans="3:14">
      <c r="C2903" s="156"/>
      <c r="D2903" s="157"/>
      <c r="E2903" s="158"/>
      <c r="F2903" s="159"/>
      <c r="G2903" s="158"/>
      <c r="H2903" s="160"/>
      <c r="N2903" s="62">
        <f t="shared" si="94"/>
        <v>0</v>
      </c>
    </row>
    <row r="2904" spans="3:14">
      <c r="C2904" s="156"/>
      <c r="D2904" s="157"/>
      <c r="E2904" s="158"/>
      <c r="F2904" s="159"/>
      <c r="G2904" s="158"/>
      <c r="H2904" s="160"/>
      <c r="N2904" s="62">
        <f t="shared" si="94"/>
        <v>0</v>
      </c>
    </row>
    <row r="2905" spans="3:14">
      <c r="C2905" s="156"/>
      <c r="D2905" s="157"/>
      <c r="E2905" s="158"/>
      <c r="F2905" s="159"/>
      <c r="G2905" s="158"/>
      <c r="H2905" s="160"/>
      <c r="N2905" s="62">
        <f t="shared" si="94"/>
        <v>0</v>
      </c>
    </row>
    <row r="2906" spans="3:14">
      <c r="C2906" s="156"/>
      <c r="D2906" s="157"/>
      <c r="E2906" s="158"/>
      <c r="F2906" s="159"/>
      <c r="G2906" s="158"/>
      <c r="H2906" s="160"/>
      <c r="N2906" s="62">
        <f t="shared" si="94"/>
        <v>0</v>
      </c>
    </row>
    <row r="2907" spans="3:14">
      <c r="C2907" s="156"/>
      <c r="D2907" s="157"/>
      <c r="E2907" s="158"/>
      <c r="F2907" s="159"/>
      <c r="G2907" s="158"/>
      <c r="H2907" s="160"/>
      <c r="N2907" s="62">
        <f t="shared" si="94"/>
        <v>0</v>
      </c>
    </row>
    <row r="2908" spans="3:14">
      <c r="C2908" s="156"/>
      <c r="D2908" s="157"/>
      <c r="E2908" s="158"/>
      <c r="F2908" s="159"/>
      <c r="G2908" s="158"/>
      <c r="H2908" s="160"/>
      <c r="N2908" s="62">
        <f t="shared" si="94"/>
        <v>0</v>
      </c>
    </row>
    <row r="2909" spans="3:14">
      <c r="C2909" s="156"/>
      <c r="D2909" s="157"/>
      <c r="E2909" s="158"/>
      <c r="F2909" s="159"/>
      <c r="G2909" s="158"/>
      <c r="H2909" s="160"/>
      <c r="N2909" s="62">
        <f t="shared" si="94"/>
        <v>0</v>
      </c>
    </row>
    <row r="2910" spans="3:14">
      <c r="C2910" s="156"/>
      <c r="D2910" s="157"/>
      <c r="E2910" s="158"/>
      <c r="F2910" s="159"/>
      <c r="G2910" s="158"/>
      <c r="H2910" s="160"/>
      <c r="N2910" s="62">
        <f t="shared" si="94"/>
        <v>0</v>
      </c>
    </row>
    <row r="2911" spans="3:14">
      <c r="C2911" s="156"/>
      <c r="D2911" s="157"/>
      <c r="E2911" s="158"/>
      <c r="F2911" s="159"/>
      <c r="G2911" s="158"/>
      <c r="H2911" s="160"/>
      <c r="N2911" s="62">
        <f t="shared" si="94"/>
        <v>0</v>
      </c>
    </row>
    <row r="2912" spans="3:14">
      <c r="C2912" s="156"/>
      <c r="D2912" s="157"/>
      <c r="E2912" s="158"/>
      <c r="F2912" s="159"/>
      <c r="G2912" s="158"/>
      <c r="H2912" s="160"/>
      <c r="N2912" s="62">
        <f t="shared" si="94"/>
        <v>0</v>
      </c>
    </row>
    <row r="2913" spans="3:14">
      <c r="C2913" s="156"/>
      <c r="D2913" s="157"/>
      <c r="E2913" s="158"/>
      <c r="F2913" s="159"/>
      <c r="G2913" s="158"/>
      <c r="H2913" s="160"/>
      <c r="N2913" s="62">
        <f t="shared" si="94"/>
        <v>0</v>
      </c>
    </row>
    <row r="2914" spans="3:14">
      <c r="C2914" s="156"/>
      <c r="D2914" s="157"/>
      <c r="E2914" s="158"/>
      <c r="F2914" s="159"/>
      <c r="G2914" s="158"/>
      <c r="H2914" s="160"/>
      <c r="N2914" s="62">
        <f t="shared" si="94"/>
        <v>0</v>
      </c>
    </row>
    <row r="2915" spans="3:14">
      <c r="C2915" s="156"/>
      <c r="D2915" s="157"/>
      <c r="E2915" s="158"/>
      <c r="F2915" s="159"/>
      <c r="G2915" s="158"/>
      <c r="H2915" s="160"/>
      <c r="N2915" s="62">
        <f t="shared" si="94"/>
        <v>0</v>
      </c>
    </row>
    <row r="2916" spans="3:14">
      <c r="C2916" s="156"/>
      <c r="D2916" s="157"/>
      <c r="E2916" s="158"/>
      <c r="F2916" s="159"/>
      <c r="G2916" s="158"/>
      <c r="H2916" s="160"/>
      <c r="N2916" s="62">
        <f t="shared" si="94"/>
        <v>0</v>
      </c>
    </row>
    <row r="2917" spans="3:14">
      <c r="C2917" s="156"/>
      <c r="D2917" s="157"/>
      <c r="E2917" s="158"/>
      <c r="F2917" s="159"/>
      <c r="G2917" s="158"/>
      <c r="H2917" s="160"/>
      <c r="N2917" s="62">
        <f t="shared" si="94"/>
        <v>0</v>
      </c>
    </row>
    <row r="2918" spans="3:14">
      <c r="C2918" s="156"/>
      <c r="D2918" s="157"/>
      <c r="E2918" s="158"/>
      <c r="F2918" s="159"/>
      <c r="G2918" s="158"/>
      <c r="H2918" s="160"/>
      <c r="N2918" s="62">
        <f t="shared" si="94"/>
        <v>0</v>
      </c>
    </row>
    <row r="2919" spans="3:14">
      <c r="C2919" s="156"/>
      <c r="D2919" s="157"/>
      <c r="E2919" s="158"/>
      <c r="F2919" s="159"/>
      <c r="G2919" s="158"/>
      <c r="H2919" s="160"/>
      <c r="N2919" s="62">
        <f t="shared" si="94"/>
        <v>0</v>
      </c>
    </row>
    <row r="2920" spans="3:14">
      <c r="C2920" s="156"/>
      <c r="D2920" s="157"/>
      <c r="E2920" s="158"/>
      <c r="F2920" s="159"/>
      <c r="G2920" s="158"/>
      <c r="H2920" s="160"/>
      <c r="N2920" s="62">
        <f t="shared" si="94"/>
        <v>0</v>
      </c>
    </row>
    <row r="2921" spans="3:14">
      <c r="C2921" s="156"/>
      <c r="D2921" s="157"/>
      <c r="E2921" s="158"/>
      <c r="F2921" s="159"/>
      <c r="G2921" s="158"/>
      <c r="H2921" s="160"/>
      <c r="N2921" s="62">
        <f t="shared" si="94"/>
        <v>0</v>
      </c>
    </row>
    <row r="2922" spans="3:14">
      <c r="C2922" s="156"/>
      <c r="D2922" s="157"/>
      <c r="E2922" s="158"/>
      <c r="F2922" s="159"/>
      <c r="G2922" s="158"/>
      <c r="H2922" s="160"/>
      <c r="N2922" s="62">
        <f t="shared" si="94"/>
        <v>0</v>
      </c>
    </row>
    <row r="2923" spans="3:14">
      <c r="C2923" s="156"/>
      <c r="D2923" s="157"/>
      <c r="E2923" s="158"/>
      <c r="F2923" s="159"/>
      <c r="G2923" s="158"/>
      <c r="H2923" s="160"/>
      <c r="N2923" s="62">
        <f t="shared" si="94"/>
        <v>0</v>
      </c>
    </row>
    <row r="2924" spans="3:14">
      <c r="C2924" s="156"/>
      <c r="D2924" s="157"/>
      <c r="E2924" s="158"/>
      <c r="F2924" s="159"/>
      <c r="G2924" s="158"/>
      <c r="H2924" s="160"/>
      <c r="N2924" s="62">
        <f t="shared" si="94"/>
        <v>0</v>
      </c>
    </row>
    <row r="2925" spans="3:14">
      <c r="C2925" s="156"/>
      <c r="D2925" s="157"/>
      <c r="E2925" s="158"/>
      <c r="F2925" s="159"/>
      <c r="G2925" s="158"/>
      <c r="H2925" s="160"/>
      <c r="N2925" s="62">
        <f t="shared" si="94"/>
        <v>0</v>
      </c>
    </row>
    <row r="2926" spans="3:14">
      <c r="C2926" s="156"/>
      <c r="D2926" s="157"/>
      <c r="E2926" s="158"/>
      <c r="F2926" s="159"/>
      <c r="G2926" s="158"/>
      <c r="H2926" s="160"/>
      <c r="N2926" s="62">
        <f t="shared" si="94"/>
        <v>0</v>
      </c>
    </row>
    <row r="2927" spans="3:14">
      <c r="C2927" s="156"/>
      <c r="D2927" s="157"/>
      <c r="E2927" s="158"/>
      <c r="F2927" s="159"/>
      <c r="G2927" s="158"/>
      <c r="H2927" s="160"/>
      <c r="N2927" s="62">
        <f t="shared" si="94"/>
        <v>0</v>
      </c>
    </row>
    <row r="2928" spans="3:14">
      <c r="C2928" s="156"/>
      <c r="D2928" s="157"/>
      <c r="E2928" s="158"/>
      <c r="F2928" s="159"/>
      <c r="G2928" s="158"/>
      <c r="H2928" s="160"/>
      <c r="N2928" s="62">
        <f t="shared" si="94"/>
        <v>0</v>
      </c>
    </row>
    <row r="2929" spans="3:14">
      <c r="C2929" s="156"/>
      <c r="D2929" s="157"/>
      <c r="E2929" s="158"/>
      <c r="F2929" s="159"/>
      <c r="G2929" s="158"/>
      <c r="H2929" s="160"/>
      <c r="N2929" s="62">
        <f t="shared" si="94"/>
        <v>0</v>
      </c>
    </row>
    <row r="2930" spans="3:14">
      <c r="C2930" s="156"/>
      <c r="D2930" s="157"/>
      <c r="E2930" s="158"/>
      <c r="F2930" s="159"/>
      <c r="G2930" s="158"/>
      <c r="H2930" s="160"/>
      <c r="N2930" s="62">
        <f t="shared" si="94"/>
        <v>0</v>
      </c>
    </row>
    <row r="2931" spans="3:14">
      <c r="C2931" s="156"/>
      <c r="D2931" s="157"/>
      <c r="E2931" s="158"/>
      <c r="F2931" s="159"/>
      <c r="G2931" s="158"/>
      <c r="H2931" s="160"/>
      <c r="N2931" s="62">
        <f t="shared" si="94"/>
        <v>0</v>
      </c>
    </row>
    <row r="2932" spans="3:14">
      <c r="C2932" s="156"/>
      <c r="D2932" s="157"/>
      <c r="E2932" s="158"/>
      <c r="F2932" s="159"/>
      <c r="G2932" s="158"/>
      <c r="H2932" s="160"/>
      <c r="N2932" s="62">
        <f t="shared" si="94"/>
        <v>0</v>
      </c>
    </row>
    <row r="2933" spans="3:14">
      <c r="C2933" s="156"/>
      <c r="D2933" s="157"/>
      <c r="E2933" s="158"/>
      <c r="F2933" s="159"/>
      <c r="G2933" s="158"/>
      <c r="H2933" s="160"/>
      <c r="N2933" s="62">
        <f t="shared" si="94"/>
        <v>0</v>
      </c>
    </row>
    <row r="2934" spans="3:14">
      <c r="C2934" s="156"/>
      <c r="D2934" s="157"/>
      <c r="E2934" s="158"/>
      <c r="F2934" s="159"/>
      <c r="G2934" s="158"/>
      <c r="H2934" s="160"/>
      <c r="N2934" s="62">
        <f t="shared" si="94"/>
        <v>0</v>
      </c>
    </row>
    <row r="2935" spans="3:14">
      <c r="C2935" s="156"/>
      <c r="D2935" s="157"/>
      <c r="E2935" s="158"/>
      <c r="F2935" s="159"/>
      <c r="G2935" s="158"/>
      <c r="H2935" s="160"/>
      <c r="N2935" s="62">
        <f t="shared" si="94"/>
        <v>0</v>
      </c>
    </row>
    <row r="2936" spans="3:14">
      <c r="C2936" s="156"/>
      <c r="D2936" s="157"/>
      <c r="E2936" s="158"/>
      <c r="F2936" s="159"/>
      <c r="G2936" s="158"/>
      <c r="H2936" s="160"/>
      <c r="N2936" s="62">
        <f t="shared" si="94"/>
        <v>0</v>
      </c>
    </row>
    <row r="2937" spans="3:14">
      <c r="C2937" s="156"/>
      <c r="D2937" s="157"/>
      <c r="E2937" s="158"/>
      <c r="F2937" s="159"/>
      <c r="G2937" s="158"/>
      <c r="H2937" s="160"/>
      <c r="N2937" s="62">
        <f t="shared" si="94"/>
        <v>0</v>
      </c>
    </row>
    <row r="2938" spans="3:14">
      <c r="C2938" s="156"/>
      <c r="D2938" s="157"/>
      <c r="E2938" s="158"/>
      <c r="F2938" s="159"/>
      <c r="G2938" s="158"/>
      <c r="H2938" s="160"/>
      <c r="N2938" s="62">
        <f t="shared" si="94"/>
        <v>0</v>
      </c>
    </row>
    <row r="2939" spans="3:14">
      <c r="C2939" s="156"/>
      <c r="D2939" s="157"/>
      <c r="E2939" s="158"/>
      <c r="F2939" s="159"/>
      <c r="G2939" s="158"/>
      <c r="H2939" s="160"/>
      <c r="N2939" s="62">
        <f t="shared" si="94"/>
        <v>0</v>
      </c>
    </row>
    <row r="2940" spans="3:14">
      <c r="C2940" s="156"/>
      <c r="D2940" s="157"/>
      <c r="E2940" s="158"/>
      <c r="F2940" s="159"/>
      <c r="G2940" s="158"/>
      <c r="H2940" s="160"/>
      <c r="N2940" s="62">
        <f t="shared" si="94"/>
        <v>0</v>
      </c>
    </row>
    <row r="2941" spans="3:14">
      <c r="C2941" s="156"/>
      <c r="D2941" s="157"/>
      <c r="E2941" s="158"/>
      <c r="F2941" s="159"/>
      <c r="G2941" s="158"/>
      <c r="H2941" s="160"/>
      <c r="N2941" s="62">
        <f t="shared" si="94"/>
        <v>0</v>
      </c>
    </row>
    <row r="2942" spans="3:14">
      <c r="C2942" s="156"/>
      <c r="D2942" s="157"/>
      <c r="E2942" s="158"/>
      <c r="F2942" s="159"/>
      <c r="G2942" s="158"/>
      <c r="H2942" s="160"/>
      <c r="N2942" s="62">
        <f t="shared" si="94"/>
        <v>0</v>
      </c>
    </row>
    <row r="2943" spans="3:14">
      <c r="C2943" s="156"/>
      <c r="D2943" s="157"/>
      <c r="E2943" s="158"/>
      <c r="F2943" s="159"/>
      <c r="G2943" s="158"/>
      <c r="H2943" s="160"/>
      <c r="N2943" s="62">
        <f t="shared" si="94"/>
        <v>0</v>
      </c>
    </row>
    <row r="2944" spans="3:14">
      <c r="C2944" s="156"/>
      <c r="D2944" s="157"/>
      <c r="E2944" s="158"/>
      <c r="F2944" s="159"/>
      <c r="G2944" s="158"/>
      <c r="H2944" s="160"/>
      <c r="N2944" s="62">
        <f t="shared" si="94"/>
        <v>0</v>
      </c>
    </row>
    <row r="2945" spans="3:14">
      <c r="C2945" s="156"/>
      <c r="D2945" s="157"/>
      <c r="E2945" s="158"/>
      <c r="F2945" s="159"/>
      <c r="G2945" s="158"/>
      <c r="H2945" s="160"/>
      <c r="N2945" s="62">
        <f t="shared" si="94"/>
        <v>0</v>
      </c>
    </row>
    <row r="2946" spans="3:14">
      <c r="C2946" s="156"/>
      <c r="D2946" s="157"/>
      <c r="E2946" s="158"/>
      <c r="F2946" s="159"/>
      <c r="G2946" s="158"/>
      <c r="H2946" s="160"/>
      <c r="N2946" s="62">
        <f t="shared" si="94"/>
        <v>0</v>
      </c>
    </row>
    <row r="2947" spans="3:14">
      <c r="C2947" s="156"/>
      <c r="D2947" s="157"/>
      <c r="E2947" s="158"/>
      <c r="F2947" s="159"/>
      <c r="G2947" s="158"/>
      <c r="H2947" s="160"/>
      <c r="N2947" s="62">
        <f t="shared" si="94"/>
        <v>0</v>
      </c>
    </row>
    <row r="2948" spans="3:14">
      <c r="C2948" s="156"/>
      <c r="D2948" s="157"/>
      <c r="E2948" s="158"/>
      <c r="F2948" s="159"/>
      <c r="G2948" s="158"/>
      <c r="H2948" s="160"/>
      <c r="N2948" s="62">
        <f t="shared" ref="N2948:N3011" si="95">IF(D2948=0,D2947,D2948)</f>
        <v>0</v>
      </c>
    </row>
    <row r="2949" spans="3:14">
      <c r="C2949" s="156"/>
      <c r="D2949" s="157"/>
      <c r="E2949" s="158"/>
      <c r="F2949" s="159"/>
      <c r="G2949" s="158"/>
      <c r="H2949" s="160"/>
      <c r="N2949" s="62">
        <f t="shared" si="95"/>
        <v>0</v>
      </c>
    </row>
    <row r="2950" spans="3:14">
      <c r="C2950" s="156"/>
      <c r="D2950" s="157"/>
      <c r="E2950" s="158"/>
      <c r="F2950" s="159"/>
      <c r="G2950" s="158"/>
      <c r="H2950" s="160"/>
      <c r="N2950" s="62">
        <f t="shared" si="95"/>
        <v>0</v>
      </c>
    </row>
    <row r="2951" spans="3:14">
      <c r="C2951" s="156"/>
      <c r="D2951" s="157"/>
      <c r="E2951" s="158"/>
      <c r="F2951" s="159"/>
      <c r="G2951" s="158"/>
      <c r="H2951" s="160"/>
      <c r="N2951" s="62">
        <f t="shared" si="95"/>
        <v>0</v>
      </c>
    </row>
    <row r="2952" spans="3:14">
      <c r="C2952" s="156"/>
      <c r="D2952" s="157"/>
      <c r="E2952" s="158"/>
      <c r="F2952" s="159"/>
      <c r="G2952" s="158"/>
      <c r="H2952" s="160"/>
      <c r="N2952" s="62">
        <f t="shared" si="95"/>
        <v>0</v>
      </c>
    </row>
    <row r="2953" spans="3:14">
      <c r="C2953" s="156"/>
      <c r="D2953" s="157"/>
      <c r="E2953" s="158"/>
      <c r="F2953" s="159"/>
      <c r="G2953" s="158"/>
      <c r="H2953" s="160"/>
      <c r="N2953" s="62">
        <f t="shared" si="95"/>
        <v>0</v>
      </c>
    </row>
    <row r="2954" spans="3:14">
      <c r="C2954" s="156"/>
      <c r="D2954" s="157"/>
      <c r="E2954" s="158"/>
      <c r="F2954" s="159"/>
      <c r="G2954" s="158"/>
      <c r="H2954" s="160"/>
      <c r="N2954" s="62">
        <f t="shared" si="95"/>
        <v>0</v>
      </c>
    </row>
    <row r="2955" spans="3:14">
      <c r="C2955" s="156"/>
      <c r="D2955" s="157"/>
      <c r="E2955" s="158"/>
      <c r="F2955" s="159"/>
      <c r="G2955" s="158"/>
      <c r="H2955" s="160"/>
      <c r="N2955" s="62">
        <f t="shared" si="95"/>
        <v>0</v>
      </c>
    </row>
    <row r="2956" spans="3:14">
      <c r="C2956" s="156"/>
      <c r="D2956" s="157"/>
      <c r="E2956" s="158"/>
      <c r="F2956" s="159"/>
      <c r="G2956" s="158"/>
      <c r="H2956" s="160"/>
      <c r="N2956" s="62">
        <f t="shared" si="95"/>
        <v>0</v>
      </c>
    </row>
    <row r="2957" spans="3:14">
      <c r="C2957" s="156"/>
      <c r="D2957" s="157"/>
      <c r="E2957" s="158"/>
      <c r="F2957" s="159"/>
      <c r="G2957" s="158"/>
      <c r="H2957" s="160"/>
      <c r="N2957" s="62">
        <f t="shared" si="95"/>
        <v>0</v>
      </c>
    </row>
    <row r="2958" spans="3:14">
      <c r="C2958" s="156"/>
      <c r="D2958" s="157"/>
      <c r="E2958" s="158"/>
      <c r="F2958" s="159"/>
      <c r="G2958" s="158"/>
      <c r="H2958" s="160"/>
      <c r="N2958" s="62">
        <f t="shared" si="95"/>
        <v>0</v>
      </c>
    </row>
    <row r="2959" spans="3:14">
      <c r="C2959" s="156"/>
      <c r="D2959" s="157"/>
      <c r="E2959" s="158"/>
      <c r="F2959" s="159"/>
      <c r="G2959" s="158"/>
      <c r="H2959" s="160"/>
      <c r="N2959" s="62">
        <f t="shared" si="95"/>
        <v>0</v>
      </c>
    </row>
    <row r="2960" spans="3:14">
      <c r="C2960" s="156"/>
      <c r="D2960" s="157"/>
      <c r="E2960" s="158"/>
      <c r="F2960" s="159"/>
      <c r="G2960" s="158"/>
      <c r="H2960" s="160"/>
      <c r="N2960" s="62">
        <f t="shared" si="95"/>
        <v>0</v>
      </c>
    </row>
    <row r="2961" spans="3:14">
      <c r="C2961" s="156"/>
      <c r="D2961" s="157"/>
      <c r="E2961" s="158"/>
      <c r="F2961" s="159"/>
      <c r="G2961" s="158"/>
      <c r="H2961" s="160"/>
      <c r="N2961" s="62">
        <f t="shared" si="95"/>
        <v>0</v>
      </c>
    </row>
    <row r="2962" spans="3:14">
      <c r="C2962" s="156"/>
      <c r="D2962" s="157"/>
      <c r="E2962" s="158"/>
      <c r="F2962" s="159"/>
      <c r="G2962" s="158"/>
      <c r="H2962" s="160"/>
      <c r="N2962" s="62">
        <f t="shared" si="95"/>
        <v>0</v>
      </c>
    </row>
    <row r="2963" spans="3:14">
      <c r="C2963" s="156"/>
      <c r="D2963" s="157"/>
      <c r="E2963" s="158"/>
      <c r="F2963" s="159"/>
      <c r="G2963" s="158"/>
      <c r="H2963" s="160"/>
      <c r="N2963" s="62">
        <f t="shared" si="95"/>
        <v>0</v>
      </c>
    </row>
    <row r="2964" spans="3:14">
      <c r="C2964" s="156"/>
      <c r="D2964" s="157"/>
      <c r="E2964" s="158"/>
      <c r="F2964" s="159"/>
      <c r="G2964" s="158"/>
      <c r="H2964" s="160"/>
      <c r="N2964" s="62">
        <f t="shared" si="95"/>
        <v>0</v>
      </c>
    </row>
    <row r="2965" spans="3:14">
      <c r="C2965" s="156"/>
      <c r="D2965" s="157"/>
      <c r="E2965" s="158"/>
      <c r="F2965" s="159"/>
      <c r="G2965" s="158"/>
      <c r="H2965" s="160"/>
      <c r="N2965" s="62">
        <f t="shared" si="95"/>
        <v>0</v>
      </c>
    </row>
    <row r="2966" spans="3:14">
      <c r="C2966" s="156"/>
      <c r="D2966" s="157"/>
      <c r="E2966" s="158"/>
      <c r="F2966" s="159"/>
      <c r="G2966" s="158"/>
      <c r="H2966" s="160"/>
      <c r="N2966" s="62">
        <f t="shared" si="95"/>
        <v>0</v>
      </c>
    </row>
    <row r="2967" spans="3:14">
      <c r="C2967" s="156"/>
      <c r="D2967" s="157"/>
      <c r="E2967" s="158"/>
      <c r="F2967" s="159"/>
      <c r="G2967" s="158"/>
      <c r="H2967" s="160"/>
      <c r="N2967" s="62">
        <f t="shared" si="95"/>
        <v>0</v>
      </c>
    </row>
    <row r="2968" spans="3:14">
      <c r="C2968" s="156"/>
      <c r="D2968" s="157"/>
      <c r="E2968" s="158"/>
      <c r="F2968" s="159"/>
      <c r="G2968" s="158"/>
      <c r="H2968" s="160"/>
      <c r="N2968" s="62">
        <f t="shared" si="95"/>
        <v>0</v>
      </c>
    </row>
    <row r="2969" spans="3:14">
      <c r="C2969" s="156"/>
      <c r="D2969" s="157"/>
      <c r="E2969" s="158"/>
      <c r="F2969" s="159"/>
      <c r="G2969" s="158"/>
      <c r="H2969" s="160"/>
      <c r="N2969" s="62">
        <f t="shared" si="95"/>
        <v>0</v>
      </c>
    </row>
    <row r="2970" spans="3:14">
      <c r="C2970" s="156"/>
      <c r="D2970" s="157"/>
      <c r="E2970" s="158"/>
      <c r="F2970" s="159"/>
      <c r="G2970" s="158"/>
      <c r="H2970" s="160"/>
      <c r="N2970" s="62">
        <f t="shared" si="95"/>
        <v>0</v>
      </c>
    </row>
    <row r="2971" spans="3:14">
      <c r="C2971" s="156"/>
      <c r="D2971" s="157"/>
      <c r="E2971" s="158"/>
      <c r="F2971" s="159"/>
      <c r="G2971" s="158"/>
      <c r="H2971" s="160"/>
      <c r="N2971" s="62">
        <f t="shared" si="95"/>
        <v>0</v>
      </c>
    </row>
    <row r="2972" spans="3:14">
      <c r="C2972" s="156"/>
      <c r="D2972" s="157"/>
      <c r="E2972" s="158"/>
      <c r="F2972" s="159"/>
      <c r="G2972" s="158"/>
      <c r="H2972" s="160"/>
      <c r="N2972" s="62">
        <f t="shared" si="95"/>
        <v>0</v>
      </c>
    </row>
    <row r="2973" spans="3:14">
      <c r="C2973" s="156"/>
      <c r="D2973" s="157"/>
      <c r="E2973" s="158"/>
      <c r="F2973" s="159"/>
      <c r="G2973" s="158"/>
      <c r="H2973" s="160"/>
      <c r="N2973" s="62">
        <f t="shared" si="95"/>
        <v>0</v>
      </c>
    </row>
    <row r="2974" spans="3:14">
      <c r="C2974" s="156"/>
      <c r="D2974" s="157"/>
      <c r="E2974" s="158"/>
      <c r="F2974" s="159"/>
      <c r="G2974" s="158"/>
      <c r="H2974" s="160"/>
      <c r="N2974" s="62">
        <f t="shared" si="95"/>
        <v>0</v>
      </c>
    </row>
    <row r="2975" spans="3:14">
      <c r="C2975" s="156"/>
      <c r="D2975" s="157"/>
      <c r="E2975" s="158"/>
      <c r="F2975" s="159"/>
      <c r="G2975" s="158"/>
      <c r="H2975" s="160"/>
      <c r="N2975" s="62">
        <f t="shared" si="95"/>
        <v>0</v>
      </c>
    </row>
    <row r="2976" spans="3:14">
      <c r="C2976" s="156"/>
      <c r="D2976" s="157"/>
      <c r="E2976" s="158"/>
      <c r="F2976" s="159"/>
      <c r="G2976" s="158"/>
      <c r="H2976" s="160"/>
      <c r="N2976" s="62">
        <f t="shared" si="95"/>
        <v>0</v>
      </c>
    </row>
    <row r="2977" spans="3:14">
      <c r="C2977" s="156"/>
      <c r="D2977" s="157"/>
      <c r="E2977" s="158"/>
      <c r="F2977" s="159"/>
      <c r="G2977" s="158"/>
      <c r="H2977" s="160"/>
      <c r="N2977" s="62">
        <f t="shared" si="95"/>
        <v>0</v>
      </c>
    </row>
    <row r="2978" spans="3:14">
      <c r="C2978" s="156"/>
      <c r="D2978" s="157"/>
      <c r="E2978" s="158"/>
      <c r="F2978" s="159"/>
      <c r="G2978" s="158"/>
      <c r="H2978" s="160"/>
      <c r="N2978" s="62">
        <f t="shared" si="95"/>
        <v>0</v>
      </c>
    </row>
    <row r="2979" spans="3:14">
      <c r="C2979" s="156"/>
      <c r="D2979" s="157"/>
      <c r="E2979" s="158"/>
      <c r="F2979" s="159"/>
      <c r="G2979" s="158"/>
      <c r="H2979" s="160"/>
      <c r="N2979" s="62">
        <f t="shared" si="95"/>
        <v>0</v>
      </c>
    </row>
    <row r="2980" spans="3:14">
      <c r="C2980" s="156"/>
      <c r="D2980" s="157"/>
      <c r="E2980" s="158"/>
      <c r="F2980" s="159"/>
      <c r="G2980" s="158"/>
      <c r="H2980" s="160"/>
      <c r="N2980" s="62">
        <f t="shared" si="95"/>
        <v>0</v>
      </c>
    </row>
    <row r="2981" spans="3:14">
      <c r="C2981" s="156"/>
      <c r="D2981" s="157"/>
      <c r="E2981" s="158"/>
      <c r="F2981" s="159"/>
      <c r="G2981" s="158"/>
      <c r="H2981" s="160"/>
      <c r="N2981" s="62">
        <f t="shared" si="95"/>
        <v>0</v>
      </c>
    </row>
    <row r="2982" spans="3:14">
      <c r="C2982" s="156"/>
      <c r="D2982" s="157"/>
      <c r="E2982" s="158"/>
      <c r="F2982" s="159"/>
      <c r="G2982" s="158"/>
      <c r="H2982" s="160"/>
      <c r="N2982" s="62">
        <f t="shared" si="95"/>
        <v>0</v>
      </c>
    </row>
    <row r="2983" spans="3:14">
      <c r="C2983" s="156"/>
      <c r="D2983" s="157"/>
      <c r="E2983" s="158"/>
      <c r="F2983" s="159"/>
      <c r="G2983" s="158"/>
      <c r="H2983" s="160"/>
      <c r="N2983" s="62">
        <f t="shared" si="95"/>
        <v>0</v>
      </c>
    </row>
    <row r="2984" spans="3:14">
      <c r="C2984" s="156"/>
      <c r="D2984" s="157"/>
      <c r="E2984" s="158"/>
      <c r="F2984" s="159"/>
      <c r="G2984" s="158"/>
      <c r="H2984" s="160"/>
      <c r="N2984" s="62">
        <f t="shared" si="95"/>
        <v>0</v>
      </c>
    </row>
    <row r="2985" spans="3:14">
      <c r="C2985" s="156"/>
      <c r="D2985" s="157"/>
      <c r="E2985" s="158"/>
      <c r="F2985" s="159"/>
      <c r="G2985" s="158"/>
      <c r="H2985" s="160"/>
      <c r="N2985" s="62">
        <f t="shared" si="95"/>
        <v>0</v>
      </c>
    </row>
    <row r="2986" spans="3:14">
      <c r="C2986" s="156"/>
      <c r="D2986" s="157"/>
      <c r="E2986" s="158"/>
      <c r="F2986" s="159"/>
      <c r="G2986" s="158"/>
      <c r="H2986" s="160"/>
      <c r="N2986" s="62">
        <f t="shared" si="95"/>
        <v>0</v>
      </c>
    </row>
    <row r="2987" spans="3:14">
      <c r="C2987" s="156"/>
      <c r="D2987" s="157"/>
      <c r="E2987" s="158"/>
      <c r="F2987" s="159"/>
      <c r="G2987" s="158"/>
      <c r="H2987" s="160"/>
      <c r="N2987" s="62">
        <f t="shared" si="95"/>
        <v>0</v>
      </c>
    </row>
    <row r="2988" spans="3:14">
      <c r="C2988" s="156"/>
      <c r="D2988" s="157"/>
      <c r="E2988" s="158"/>
      <c r="F2988" s="159"/>
      <c r="G2988" s="158"/>
      <c r="H2988" s="160"/>
      <c r="N2988" s="62">
        <f t="shared" si="95"/>
        <v>0</v>
      </c>
    </row>
    <row r="2989" spans="3:14">
      <c r="C2989" s="156"/>
      <c r="D2989" s="157"/>
      <c r="E2989" s="158"/>
      <c r="F2989" s="159"/>
      <c r="G2989" s="158"/>
      <c r="H2989" s="160"/>
      <c r="N2989" s="62">
        <f t="shared" si="95"/>
        <v>0</v>
      </c>
    </row>
    <row r="2990" spans="3:14">
      <c r="C2990" s="156"/>
      <c r="D2990" s="157"/>
      <c r="E2990" s="158"/>
      <c r="F2990" s="159"/>
      <c r="G2990" s="158"/>
      <c r="H2990" s="160"/>
      <c r="N2990" s="62">
        <f t="shared" si="95"/>
        <v>0</v>
      </c>
    </row>
    <row r="2991" spans="3:14">
      <c r="C2991" s="156"/>
      <c r="D2991" s="157"/>
      <c r="E2991" s="158"/>
      <c r="F2991" s="159"/>
      <c r="G2991" s="158"/>
      <c r="H2991" s="160"/>
      <c r="N2991" s="62">
        <f t="shared" si="95"/>
        <v>0</v>
      </c>
    </row>
    <row r="2992" spans="3:14">
      <c r="C2992" s="156"/>
      <c r="D2992" s="157"/>
      <c r="E2992" s="158"/>
      <c r="F2992" s="159"/>
      <c r="G2992" s="158"/>
      <c r="H2992" s="160"/>
      <c r="N2992" s="62">
        <f t="shared" si="95"/>
        <v>0</v>
      </c>
    </row>
    <row r="2993" spans="3:14">
      <c r="C2993" s="156"/>
      <c r="D2993" s="157"/>
      <c r="E2993" s="158"/>
      <c r="F2993" s="159"/>
      <c r="G2993" s="158"/>
      <c r="H2993" s="160"/>
      <c r="N2993" s="62">
        <f t="shared" si="95"/>
        <v>0</v>
      </c>
    </row>
    <row r="2994" spans="3:14">
      <c r="C2994" s="156"/>
      <c r="D2994" s="157"/>
      <c r="E2994" s="158"/>
      <c r="F2994" s="159"/>
      <c r="G2994" s="158"/>
      <c r="H2994" s="160"/>
      <c r="N2994" s="62">
        <f t="shared" si="95"/>
        <v>0</v>
      </c>
    </row>
    <row r="2995" spans="3:14">
      <c r="C2995" s="156"/>
      <c r="D2995" s="157"/>
      <c r="E2995" s="158"/>
      <c r="F2995" s="159"/>
      <c r="G2995" s="158"/>
      <c r="H2995" s="160"/>
      <c r="N2995" s="62">
        <f t="shared" si="95"/>
        <v>0</v>
      </c>
    </row>
    <row r="2996" spans="3:14">
      <c r="C2996" s="156"/>
      <c r="D2996" s="157"/>
      <c r="E2996" s="158"/>
      <c r="F2996" s="159"/>
      <c r="G2996" s="158"/>
      <c r="H2996" s="160"/>
      <c r="N2996" s="62">
        <f t="shared" si="95"/>
        <v>0</v>
      </c>
    </row>
    <row r="2997" spans="3:14">
      <c r="C2997" s="156"/>
      <c r="D2997" s="157"/>
      <c r="E2997" s="158"/>
      <c r="F2997" s="159"/>
      <c r="G2997" s="158"/>
      <c r="H2997" s="160"/>
      <c r="N2997" s="62">
        <f t="shared" si="95"/>
        <v>0</v>
      </c>
    </row>
    <row r="2998" spans="3:14">
      <c r="C2998" s="156"/>
      <c r="D2998" s="157"/>
      <c r="E2998" s="158"/>
      <c r="F2998" s="159"/>
      <c r="G2998" s="158"/>
      <c r="H2998" s="160"/>
      <c r="N2998" s="62">
        <f t="shared" si="95"/>
        <v>0</v>
      </c>
    </row>
    <row r="2999" spans="3:14">
      <c r="C2999" s="156"/>
      <c r="D2999" s="157"/>
      <c r="E2999" s="158"/>
      <c r="F2999" s="159"/>
      <c r="G2999" s="158"/>
      <c r="H2999" s="160"/>
      <c r="N2999" s="62">
        <f t="shared" si="95"/>
        <v>0</v>
      </c>
    </row>
    <row r="3000" spans="3:14">
      <c r="C3000" s="156"/>
      <c r="D3000" s="157"/>
      <c r="E3000" s="158"/>
      <c r="F3000" s="159"/>
      <c r="G3000" s="158"/>
      <c r="H3000" s="160"/>
      <c r="N3000" s="62">
        <f t="shared" si="95"/>
        <v>0</v>
      </c>
    </row>
    <row r="3001" spans="3:14">
      <c r="C3001" s="156"/>
      <c r="D3001" s="157"/>
      <c r="E3001" s="158"/>
      <c r="F3001" s="159"/>
      <c r="G3001" s="158"/>
      <c r="H3001" s="160"/>
      <c r="N3001" s="62">
        <f t="shared" si="95"/>
        <v>0</v>
      </c>
    </row>
    <row r="3002" spans="3:14">
      <c r="C3002" s="156"/>
      <c r="D3002" s="157"/>
      <c r="E3002" s="158"/>
      <c r="F3002" s="159"/>
      <c r="G3002" s="158"/>
      <c r="H3002" s="160"/>
      <c r="N3002" s="62">
        <f t="shared" si="95"/>
        <v>0</v>
      </c>
    </row>
    <row r="3003" spans="3:14">
      <c r="C3003" s="156"/>
      <c r="D3003" s="157"/>
      <c r="E3003" s="158"/>
      <c r="F3003" s="159"/>
      <c r="G3003" s="158"/>
      <c r="H3003" s="160"/>
      <c r="N3003" s="62">
        <f t="shared" si="95"/>
        <v>0</v>
      </c>
    </row>
    <row r="3004" spans="3:14">
      <c r="C3004" s="156"/>
      <c r="D3004" s="157"/>
      <c r="E3004" s="158"/>
      <c r="F3004" s="159"/>
      <c r="G3004" s="158"/>
      <c r="H3004" s="160"/>
      <c r="N3004" s="62">
        <f t="shared" si="95"/>
        <v>0</v>
      </c>
    </row>
    <row r="3005" spans="3:14">
      <c r="C3005" s="156"/>
      <c r="D3005" s="157"/>
      <c r="E3005" s="158"/>
      <c r="F3005" s="159"/>
      <c r="G3005" s="158"/>
      <c r="H3005" s="160"/>
      <c r="N3005" s="62">
        <f t="shared" si="95"/>
        <v>0</v>
      </c>
    </row>
    <row r="3006" spans="3:14">
      <c r="C3006" s="156"/>
      <c r="D3006" s="157"/>
      <c r="E3006" s="158"/>
      <c r="F3006" s="159"/>
      <c r="G3006" s="158"/>
      <c r="H3006" s="160"/>
      <c r="N3006" s="62">
        <f t="shared" si="95"/>
        <v>0</v>
      </c>
    </row>
    <row r="3007" spans="3:14">
      <c r="C3007" s="156"/>
      <c r="D3007" s="157"/>
      <c r="E3007" s="158"/>
      <c r="F3007" s="159"/>
      <c r="G3007" s="158"/>
      <c r="H3007" s="160"/>
      <c r="N3007" s="62">
        <f t="shared" si="95"/>
        <v>0</v>
      </c>
    </row>
    <row r="3008" spans="3:14">
      <c r="C3008" s="156"/>
      <c r="D3008" s="157"/>
      <c r="E3008" s="158"/>
      <c r="F3008" s="159"/>
      <c r="G3008" s="158"/>
      <c r="H3008" s="160"/>
      <c r="N3008" s="62">
        <f t="shared" si="95"/>
        <v>0</v>
      </c>
    </row>
    <row r="3009" spans="3:14">
      <c r="C3009" s="156"/>
      <c r="D3009" s="157"/>
      <c r="E3009" s="158"/>
      <c r="F3009" s="159"/>
      <c r="G3009" s="158"/>
      <c r="H3009" s="160"/>
      <c r="N3009" s="62">
        <f t="shared" si="95"/>
        <v>0</v>
      </c>
    </row>
    <row r="3010" spans="3:14">
      <c r="C3010" s="156"/>
      <c r="D3010" s="157"/>
      <c r="E3010" s="158"/>
      <c r="F3010" s="159"/>
      <c r="G3010" s="158"/>
      <c r="H3010" s="160"/>
      <c r="N3010" s="62">
        <f t="shared" si="95"/>
        <v>0</v>
      </c>
    </row>
    <row r="3011" spans="3:14">
      <c r="C3011" s="156"/>
      <c r="D3011" s="157"/>
      <c r="E3011" s="158"/>
      <c r="F3011" s="159"/>
      <c r="G3011" s="158"/>
      <c r="H3011" s="160"/>
      <c r="N3011" s="62">
        <f t="shared" si="95"/>
        <v>0</v>
      </c>
    </row>
    <row r="3012" spans="3:14">
      <c r="C3012" s="156"/>
      <c r="D3012" s="157"/>
      <c r="E3012" s="158"/>
      <c r="F3012" s="159"/>
      <c r="G3012" s="158"/>
      <c r="H3012" s="160"/>
      <c r="N3012" s="62">
        <f t="shared" ref="N3012:N3075" si="96">IF(D3012=0,D3011,D3012)</f>
        <v>0</v>
      </c>
    </row>
    <row r="3013" spans="3:14">
      <c r="C3013" s="156"/>
      <c r="D3013" s="157"/>
      <c r="E3013" s="158"/>
      <c r="F3013" s="159"/>
      <c r="G3013" s="158"/>
      <c r="H3013" s="160"/>
      <c r="N3013" s="62">
        <f t="shared" si="96"/>
        <v>0</v>
      </c>
    </row>
    <row r="3014" spans="3:14">
      <c r="C3014" s="156"/>
      <c r="D3014" s="157"/>
      <c r="E3014" s="158"/>
      <c r="F3014" s="159"/>
      <c r="G3014" s="158"/>
      <c r="H3014" s="160"/>
      <c r="N3014" s="62">
        <f t="shared" si="96"/>
        <v>0</v>
      </c>
    </row>
    <row r="3015" spans="3:14">
      <c r="C3015" s="156"/>
      <c r="D3015" s="157"/>
      <c r="E3015" s="158"/>
      <c r="F3015" s="159"/>
      <c r="G3015" s="158"/>
      <c r="H3015" s="160"/>
      <c r="N3015" s="62">
        <f t="shared" si="96"/>
        <v>0</v>
      </c>
    </row>
    <row r="3016" spans="3:14">
      <c r="C3016" s="156"/>
      <c r="D3016" s="157"/>
      <c r="E3016" s="158"/>
      <c r="F3016" s="159"/>
      <c r="G3016" s="158"/>
      <c r="H3016" s="160"/>
      <c r="N3016" s="62">
        <f t="shared" si="96"/>
        <v>0</v>
      </c>
    </row>
    <row r="3017" spans="3:14">
      <c r="C3017" s="156"/>
      <c r="D3017" s="157"/>
      <c r="E3017" s="158"/>
      <c r="F3017" s="159"/>
      <c r="G3017" s="158"/>
      <c r="H3017" s="160"/>
      <c r="N3017" s="62">
        <f t="shared" si="96"/>
        <v>0</v>
      </c>
    </row>
    <row r="3018" spans="3:14">
      <c r="C3018" s="156"/>
      <c r="D3018" s="157"/>
      <c r="E3018" s="158"/>
      <c r="F3018" s="159"/>
      <c r="G3018" s="158"/>
      <c r="H3018" s="160"/>
      <c r="N3018" s="62">
        <f t="shared" si="96"/>
        <v>0</v>
      </c>
    </row>
    <row r="3019" spans="3:14">
      <c r="C3019" s="156"/>
      <c r="D3019" s="157"/>
      <c r="E3019" s="158"/>
      <c r="F3019" s="159"/>
      <c r="G3019" s="158"/>
      <c r="H3019" s="160"/>
      <c r="N3019" s="62">
        <f t="shared" si="96"/>
        <v>0</v>
      </c>
    </row>
    <row r="3020" spans="3:14">
      <c r="C3020" s="156"/>
      <c r="D3020" s="157"/>
      <c r="E3020" s="158"/>
      <c r="F3020" s="159"/>
      <c r="G3020" s="158"/>
      <c r="H3020" s="160"/>
      <c r="N3020" s="62">
        <f t="shared" si="96"/>
        <v>0</v>
      </c>
    </row>
    <row r="3021" spans="3:14">
      <c r="C3021" s="156"/>
      <c r="D3021" s="157"/>
      <c r="E3021" s="158"/>
      <c r="F3021" s="159"/>
      <c r="G3021" s="158"/>
      <c r="H3021" s="160"/>
      <c r="N3021" s="62">
        <f t="shared" si="96"/>
        <v>0</v>
      </c>
    </row>
    <row r="3022" spans="3:14">
      <c r="C3022" s="156"/>
      <c r="D3022" s="157"/>
      <c r="E3022" s="158"/>
      <c r="F3022" s="159"/>
      <c r="G3022" s="158"/>
      <c r="H3022" s="160"/>
      <c r="N3022" s="62">
        <f t="shared" si="96"/>
        <v>0</v>
      </c>
    </row>
    <row r="3023" spans="3:14">
      <c r="C3023" s="156"/>
      <c r="D3023" s="157"/>
      <c r="E3023" s="158"/>
      <c r="F3023" s="159"/>
      <c r="G3023" s="158"/>
      <c r="H3023" s="160"/>
      <c r="N3023" s="62">
        <f t="shared" si="96"/>
        <v>0</v>
      </c>
    </row>
    <row r="3024" spans="3:14">
      <c r="C3024" s="156"/>
      <c r="D3024" s="157"/>
      <c r="E3024" s="158"/>
      <c r="F3024" s="159"/>
      <c r="G3024" s="158"/>
      <c r="H3024" s="160"/>
      <c r="N3024" s="62">
        <f t="shared" si="96"/>
        <v>0</v>
      </c>
    </row>
    <row r="3025" spans="3:14">
      <c r="C3025" s="156"/>
      <c r="D3025" s="157"/>
      <c r="E3025" s="158"/>
      <c r="F3025" s="159"/>
      <c r="G3025" s="158"/>
      <c r="H3025" s="160"/>
      <c r="N3025" s="62">
        <f t="shared" si="96"/>
        <v>0</v>
      </c>
    </row>
    <row r="3026" spans="3:14">
      <c r="C3026" s="156"/>
      <c r="D3026" s="157"/>
      <c r="E3026" s="158"/>
      <c r="F3026" s="159"/>
      <c r="G3026" s="158"/>
      <c r="H3026" s="160"/>
      <c r="N3026" s="62">
        <f t="shared" si="96"/>
        <v>0</v>
      </c>
    </row>
    <row r="3027" spans="3:14">
      <c r="C3027" s="156"/>
      <c r="D3027" s="157"/>
      <c r="E3027" s="158"/>
      <c r="F3027" s="159"/>
      <c r="G3027" s="158"/>
      <c r="H3027" s="160"/>
      <c r="N3027" s="62">
        <f t="shared" si="96"/>
        <v>0</v>
      </c>
    </row>
    <row r="3028" spans="3:14">
      <c r="C3028" s="156"/>
      <c r="D3028" s="157"/>
      <c r="E3028" s="158"/>
      <c r="F3028" s="159"/>
      <c r="G3028" s="158"/>
      <c r="H3028" s="160"/>
      <c r="N3028" s="62">
        <f t="shared" si="96"/>
        <v>0</v>
      </c>
    </row>
    <row r="3029" spans="3:14">
      <c r="C3029" s="156"/>
      <c r="D3029" s="157"/>
      <c r="E3029" s="158"/>
      <c r="F3029" s="159"/>
      <c r="G3029" s="158"/>
      <c r="H3029" s="160"/>
      <c r="N3029" s="62">
        <f t="shared" si="96"/>
        <v>0</v>
      </c>
    </row>
    <row r="3030" spans="3:14">
      <c r="C3030" s="156"/>
      <c r="D3030" s="157"/>
      <c r="E3030" s="158"/>
      <c r="F3030" s="159"/>
      <c r="G3030" s="158"/>
      <c r="H3030" s="160"/>
      <c r="N3030" s="62">
        <f t="shared" si="96"/>
        <v>0</v>
      </c>
    </row>
    <row r="3031" spans="3:14">
      <c r="C3031" s="156"/>
      <c r="D3031" s="157"/>
      <c r="E3031" s="158"/>
      <c r="F3031" s="159"/>
      <c r="G3031" s="158"/>
      <c r="H3031" s="160"/>
      <c r="N3031" s="62">
        <f t="shared" si="96"/>
        <v>0</v>
      </c>
    </row>
    <row r="3032" spans="3:14">
      <c r="C3032" s="156"/>
      <c r="D3032" s="157"/>
      <c r="E3032" s="158"/>
      <c r="F3032" s="159"/>
      <c r="G3032" s="158"/>
      <c r="H3032" s="160"/>
      <c r="N3032" s="62">
        <f t="shared" si="96"/>
        <v>0</v>
      </c>
    </row>
    <row r="3033" spans="3:14">
      <c r="C3033" s="156"/>
      <c r="D3033" s="157"/>
      <c r="E3033" s="158"/>
      <c r="F3033" s="159"/>
      <c r="G3033" s="158"/>
      <c r="H3033" s="160"/>
      <c r="N3033" s="62">
        <f t="shared" si="96"/>
        <v>0</v>
      </c>
    </row>
    <row r="3034" spans="3:14">
      <c r="C3034" s="156"/>
      <c r="D3034" s="157"/>
      <c r="E3034" s="158"/>
      <c r="F3034" s="159"/>
      <c r="G3034" s="158"/>
      <c r="H3034" s="160"/>
      <c r="N3034" s="62">
        <f t="shared" si="96"/>
        <v>0</v>
      </c>
    </row>
    <row r="3035" spans="3:14">
      <c r="C3035" s="156"/>
      <c r="D3035" s="157"/>
      <c r="E3035" s="158"/>
      <c r="F3035" s="159"/>
      <c r="G3035" s="158"/>
      <c r="H3035" s="160"/>
      <c r="N3035" s="62">
        <f t="shared" si="96"/>
        <v>0</v>
      </c>
    </row>
    <row r="3036" spans="3:14">
      <c r="C3036" s="156"/>
      <c r="D3036" s="157"/>
      <c r="E3036" s="158"/>
      <c r="F3036" s="159"/>
      <c r="G3036" s="158"/>
      <c r="H3036" s="160"/>
      <c r="N3036" s="62">
        <f t="shared" si="96"/>
        <v>0</v>
      </c>
    </row>
    <row r="3037" spans="3:14">
      <c r="C3037" s="156"/>
      <c r="D3037" s="157"/>
      <c r="E3037" s="158"/>
      <c r="F3037" s="159"/>
      <c r="G3037" s="158"/>
      <c r="H3037" s="160"/>
      <c r="N3037" s="62">
        <f t="shared" si="96"/>
        <v>0</v>
      </c>
    </row>
    <row r="3038" spans="3:14">
      <c r="C3038" s="156"/>
      <c r="D3038" s="157"/>
      <c r="E3038" s="158"/>
      <c r="F3038" s="159"/>
      <c r="G3038" s="158"/>
      <c r="H3038" s="160"/>
      <c r="N3038" s="62">
        <f t="shared" si="96"/>
        <v>0</v>
      </c>
    </row>
    <row r="3039" spans="3:14">
      <c r="C3039" s="156"/>
      <c r="D3039" s="157"/>
      <c r="E3039" s="158"/>
      <c r="F3039" s="159"/>
      <c r="G3039" s="158"/>
      <c r="H3039" s="160"/>
      <c r="N3039" s="62">
        <f t="shared" si="96"/>
        <v>0</v>
      </c>
    </row>
    <row r="3040" spans="3:14">
      <c r="C3040" s="156"/>
      <c r="D3040" s="157"/>
      <c r="E3040" s="158"/>
      <c r="F3040" s="159"/>
      <c r="G3040" s="158"/>
      <c r="H3040" s="160"/>
      <c r="N3040" s="62">
        <f t="shared" si="96"/>
        <v>0</v>
      </c>
    </row>
    <row r="3041" spans="3:14">
      <c r="C3041" s="156"/>
      <c r="D3041" s="157"/>
      <c r="E3041" s="158"/>
      <c r="F3041" s="159"/>
      <c r="G3041" s="158"/>
      <c r="H3041" s="160"/>
      <c r="N3041" s="62">
        <f t="shared" si="96"/>
        <v>0</v>
      </c>
    </row>
    <row r="3042" spans="3:14">
      <c r="C3042" s="156"/>
      <c r="D3042" s="157"/>
      <c r="E3042" s="158"/>
      <c r="F3042" s="159"/>
      <c r="G3042" s="158"/>
      <c r="H3042" s="160"/>
      <c r="N3042" s="62">
        <f t="shared" si="96"/>
        <v>0</v>
      </c>
    </row>
    <row r="3043" spans="3:14">
      <c r="C3043" s="156"/>
      <c r="D3043" s="157"/>
      <c r="E3043" s="158"/>
      <c r="F3043" s="159"/>
      <c r="G3043" s="158"/>
      <c r="H3043" s="160"/>
      <c r="N3043" s="62">
        <f t="shared" si="96"/>
        <v>0</v>
      </c>
    </row>
    <row r="3044" spans="3:14">
      <c r="C3044" s="156"/>
      <c r="D3044" s="157"/>
      <c r="E3044" s="158"/>
      <c r="F3044" s="159"/>
      <c r="G3044" s="158"/>
      <c r="H3044" s="160"/>
      <c r="N3044" s="62">
        <f t="shared" si="96"/>
        <v>0</v>
      </c>
    </row>
    <row r="3045" spans="3:14">
      <c r="C3045" s="156"/>
      <c r="D3045" s="157"/>
      <c r="E3045" s="158"/>
      <c r="F3045" s="159"/>
      <c r="G3045" s="158"/>
      <c r="H3045" s="160"/>
      <c r="N3045" s="62">
        <f t="shared" si="96"/>
        <v>0</v>
      </c>
    </row>
    <row r="3046" spans="3:14">
      <c r="C3046" s="156"/>
      <c r="D3046" s="157"/>
      <c r="E3046" s="158"/>
      <c r="F3046" s="159"/>
      <c r="G3046" s="158"/>
      <c r="H3046" s="160"/>
      <c r="N3046" s="62">
        <f t="shared" si="96"/>
        <v>0</v>
      </c>
    </row>
    <row r="3047" spans="3:14">
      <c r="C3047" s="156"/>
      <c r="D3047" s="157"/>
      <c r="E3047" s="158"/>
      <c r="F3047" s="159"/>
      <c r="G3047" s="158"/>
      <c r="H3047" s="160"/>
      <c r="N3047" s="62">
        <f t="shared" si="96"/>
        <v>0</v>
      </c>
    </row>
    <row r="3048" spans="3:14">
      <c r="C3048" s="156"/>
      <c r="D3048" s="157"/>
      <c r="E3048" s="158"/>
      <c r="F3048" s="159"/>
      <c r="G3048" s="158"/>
      <c r="H3048" s="160"/>
      <c r="N3048" s="62">
        <f t="shared" si="96"/>
        <v>0</v>
      </c>
    </row>
    <row r="3049" spans="3:14">
      <c r="C3049" s="156"/>
      <c r="D3049" s="157"/>
      <c r="E3049" s="158"/>
      <c r="F3049" s="159"/>
      <c r="G3049" s="158"/>
      <c r="H3049" s="160"/>
      <c r="N3049" s="62">
        <f t="shared" si="96"/>
        <v>0</v>
      </c>
    </row>
    <row r="3050" spans="3:14">
      <c r="C3050" s="156"/>
      <c r="D3050" s="157"/>
      <c r="E3050" s="158"/>
      <c r="F3050" s="159"/>
      <c r="G3050" s="158"/>
      <c r="H3050" s="160"/>
      <c r="N3050" s="62">
        <f t="shared" si="96"/>
        <v>0</v>
      </c>
    </row>
    <row r="3051" spans="3:14">
      <c r="C3051" s="156"/>
      <c r="D3051" s="157"/>
      <c r="E3051" s="158"/>
      <c r="F3051" s="159"/>
      <c r="G3051" s="158"/>
      <c r="H3051" s="160"/>
      <c r="N3051" s="62">
        <f t="shared" si="96"/>
        <v>0</v>
      </c>
    </row>
    <row r="3052" spans="3:14">
      <c r="C3052" s="156"/>
      <c r="D3052" s="157"/>
      <c r="E3052" s="158"/>
      <c r="F3052" s="159"/>
      <c r="G3052" s="158"/>
      <c r="H3052" s="160"/>
      <c r="N3052" s="62">
        <f t="shared" si="96"/>
        <v>0</v>
      </c>
    </row>
    <row r="3053" spans="3:14">
      <c r="C3053" s="156"/>
      <c r="D3053" s="157"/>
      <c r="E3053" s="158"/>
      <c r="F3053" s="159"/>
      <c r="G3053" s="158"/>
      <c r="H3053" s="160"/>
      <c r="N3053" s="62">
        <f t="shared" si="96"/>
        <v>0</v>
      </c>
    </row>
    <row r="3054" spans="3:14">
      <c r="C3054" s="156"/>
      <c r="D3054" s="157"/>
      <c r="E3054" s="158"/>
      <c r="F3054" s="159"/>
      <c r="G3054" s="158"/>
      <c r="H3054" s="160"/>
      <c r="N3054" s="62">
        <f t="shared" si="96"/>
        <v>0</v>
      </c>
    </row>
    <row r="3055" spans="3:14">
      <c r="C3055" s="156"/>
      <c r="D3055" s="157"/>
      <c r="E3055" s="158"/>
      <c r="F3055" s="159"/>
      <c r="G3055" s="158"/>
      <c r="H3055" s="160"/>
      <c r="N3055" s="62">
        <f t="shared" si="96"/>
        <v>0</v>
      </c>
    </row>
    <row r="3056" spans="3:14">
      <c r="C3056" s="156"/>
      <c r="D3056" s="157"/>
      <c r="E3056" s="158"/>
      <c r="F3056" s="159"/>
      <c r="G3056" s="158"/>
      <c r="H3056" s="160"/>
      <c r="N3056" s="62">
        <f t="shared" si="96"/>
        <v>0</v>
      </c>
    </row>
    <row r="3057" spans="3:14">
      <c r="C3057" s="156"/>
      <c r="D3057" s="157"/>
      <c r="E3057" s="158"/>
      <c r="F3057" s="159"/>
      <c r="G3057" s="158"/>
      <c r="H3057" s="160"/>
      <c r="N3057" s="62">
        <f t="shared" si="96"/>
        <v>0</v>
      </c>
    </row>
    <row r="3058" spans="3:14">
      <c r="C3058" s="156"/>
      <c r="D3058" s="157"/>
      <c r="E3058" s="158"/>
      <c r="F3058" s="159"/>
      <c r="G3058" s="158"/>
      <c r="H3058" s="160"/>
      <c r="N3058" s="62">
        <f t="shared" si="96"/>
        <v>0</v>
      </c>
    </row>
    <row r="3059" spans="3:14">
      <c r="C3059" s="156"/>
      <c r="D3059" s="157"/>
      <c r="E3059" s="158"/>
      <c r="F3059" s="159"/>
      <c r="G3059" s="158"/>
      <c r="H3059" s="160"/>
      <c r="N3059" s="62">
        <f t="shared" si="96"/>
        <v>0</v>
      </c>
    </row>
    <row r="3060" spans="3:14">
      <c r="C3060" s="156"/>
      <c r="D3060" s="157"/>
      <c r="E3060" s="158"/>
      <c r="F3060" s="159"/>
      <c r="G3060" s="158"/>
      <c r="H3060" s="160"/>
      <c r="N3060" s="62">
        <f t="shared" si="96"/>
        <v>0</v>
      </c>
    </row>
    <row r="3061" spans="3:14">
      <c r="C3061" s="156"/>
      <c r="D3061" s="157"/>
      <c r="E3061" s="158"/>
      <c r="F3061" s="159"/>
      <c r="G3061" s="158"/>
      <c r="H3061" s="160"/>
      <c r="N3061" s="62">
        <f t="shared" si="96"/>
        <v>0</v>
      </c>
    </row>
    <row r="3062" spans="3:14">
      <c r="C3062" s="156"/>
      <c r="D3062" s="157"/>
      <c r="E3062" s="158"/>
      <c r="F3062" s="159"/>
      <c r="G3062" s="158"/>
      <c r="H3062" s="160"/>
      <c r="N3062" s="62">
        <f t="shared" si="96"/>
        <v>0</v>
      </c>
    </row>
    <row r="3063" spans="3:14">
      <c r="C3063" s="156"/>
      <c r="D3063" s="157"/>
      <c r="E3063" s="158"/>
      <c r="F3063" s="159"/>
      <c r="G3063" s="158"/>
      <c r="H3063" s="160"/>
      <c r="N3063" s="62">
        <f t="shared" si="96"/>
        <v>0</v>
      </c>
    </row>
    <row r="3064" spans="3:14">
      <c r="C3064" s="156"/>
      <c r="D3064" s="157"/>
      <c r="E3064" s="158"/>
      <c r="F3064" s="159"/>
      <c r="G3064" s="158"/>
      <c r="H3064" s="160"/>
      <c r="N3064" s="62">
        <f t="shared" si="96"/>
        <v>0</v>
      </c>
    </row>
    <row r="3065" spans="3:14">
      <c r="C3065" s="156"/>
      <c r="D3065" s="157"/>
      <c r="E3065" s="158"/>
      <c r="F3065" s="159"/>
      <c r="G3065" s="158"/>
      <c r="H3065" s="160"/>
      <c r="N3065" s="62">
        <f t="shared" si="96"/>
        <v>0</v>
      </c>
    </row>
    <row r="3066" spans="3:14">
      <c r="C3066" s="156"/>
      <c r="D3066" s="157"/>
      <c r="E3066" s="158"/>
      <c r="F3066" s="159"/>
      <c r="G3066" s="158"/>
      <c r="H3066" s="160"/>
      <c r="N3066" s="62">
        <f t="shared" si="96"/>
        <v>0</v>
      </c>
    </row>
    <row r="3067" spans="3:14">
      <c r="C3067" s="156"/>
      <c r="D3067" s="157"/>
      <c r="E3067" s="158"/>
      <c r="F3067" s="159"/>
      <c r="G3067" s="158"/>
      <c r="H3067" s="160"/>
      <c r="N3067" s="62">
        <f t="shared" si="96"/>
        <v>0</v>
      </c>
    </row>
    <row r="3068" spans="3:14">
      <c r="C3068" s="156"/>
      <c r="D3068" s="157"/>
      <c r="E3068" s="158"/>
      <c r="F3068" s="159"/>
      <c r="G3068" s="158"/>
      <c r="H3068" s="160"/>
      <c r="N3068" s="62">
        <f t="shared" si="96"/>
        <v>0</v>
      </c>
    </row>
    <row r="3069" spans="3:14">
      <c r="C3069" s="156"/>
      <c r="D3069" s="157"/>
      <c r="E3069" s="158"/>
      <c r="F3069" s="159"/>
      <c r="G3069" s="158"/>
      <c r="H3069" s="160"/>
      <c r="N3069" s="62">
        <f t="shared" si="96"/>
        <v>0</v>
      </c>
    </row>
    <row r="3070" spans="3:14">
      <c r="C3070" s="156"/>
      <c r="D3070" s="157"/>
      <c r="E3070" s="158"/>
      <c r="F3070" s="159"/>
      <c r="G3070" s="158"/>
      <c r="H3070" s="160"/>
      <c r="N3070" s="62">
        <f t="shared" si="96"/>
        <v>0</v>
      </c>
    </row>
    <row r="3071" spans="3:14">
      <c r="C3071" s="156"/>
      <c r="D3071" s="157"/>
      <c r="E3071" s="158"/>
      <c r="F3071" s="159"/>
      <c r="G3071" s="158"/>
      <c r="H3071" s="160"/>
      <c r="N3071" s="62">
        <f t="shared" si="96"/>
        <v>0</v>
      </c>
    </row>
    <row r="3072" spans="3:14">
      <c r="C3072" s="156"/>
      <c r="D3072" s="157"/>
      <c r="E3072" s="158"/>
      <c r="F3072" s="159"/>
      <c r="G3072" s="158"/>
      <c r="H3072" s="160"/>
      <c r="N3072" s="62">
        <f t="shared" si="96"/>
        <v>0</v>
      </c>
    </row>
    <row r="3073" spans="3:14">
      <c r="C3073" s="156"/>
      <c r="D3073" s="157"/>
      <c r="E3073" s="158"/>
      <c r="F3073" s="159"/>
      <c r="G3073" s="158"/>
      <c r="H3073" s="160"/>
      <c r="N3073" s="62">
        <f t="shared" si="96"/>
        <v>0</v>
      </c>
    </row>
    <row r="3074" spans="3:14">
      <c r="C3074" s="156"/>
      <c r="D3074" s="157"/>
      <c r="E3074" s="158"/>
      <c r="F3074" s="159"/>
      <c r="G3074" s="158"/>
      <c r="H3074" s="160"/>
      <c r="N3074" s="62">
        <f t="shared" si="96"/>
        <v>0</v>
      </c>
    </row>
    <row r="3075" spans="3:14">
      <c r="C3075" s="156"/>
      <c r="D3075" s="157"/>
      <c r="E3075" s="158"/>
      <c r="F3075" s="159"/>
      <c r="G3075" s="158"/>
      <c r="H3075" s="160"/>
      <c r="N3075" s="62">
        <f t="shared" si="96"/>
        <v>0</v>
      </c>
    </row>
    <row r="3076" spans="3:14">
      <c r="C3076" s="156"/>
      <c r="D3076" s="157"/>
      <c r="E3076" s="158"/>
      <c r="F3076" s="159"/>
      <c r="G3076" s="158"/>
      <c r="H3076" s="160"/>
      <c r="N3076" s="62">
        <f t="shared" ref="N3076:N3139" si="97">IF(D3076=0,D3075,D3076)</f>
        <v>0</v>
      </c>
    </row>
    <row r="3077" spans="3:14">
      <c r="C3077" s="156"/>
      <c r="D3077" s="157"/>
      <c r="E3077" s="158"/>
      <c r="F3077" s="159"/>
      <c r="G3077" s="158"/>
      <c r="H3077" s="160"/>
      <c r="N3077" s="62">
        <f t="shared" si="97"/>
        <v>0</v>
      </c>
    </row>
    <row r="3078" spans="3:14">
      <c r="C3078" s="156"/>
      <c r="D3078" s="157"/>
      <c r="E3078" s="158"/>
      <c r="F3078" s="159"/>
      <c r="G3078" s="158"/>
      <c r="H3078" s="160"/>
      <c r="N3078" s="62">
        <f t="shared" si="97"/>
        <v>0</v>
      </c>
    </row>
    <row r="3079" spans="3:14">
      <c r="C3079" s="156"/>
      <c r="D3079" s="157"/>
      <c r="E3079" s="158"/>
      <c r="F3079" s="159"/>
      <c r="G3079" s="158"/>
      <c r="H3079" s="160"/>
      <c r="N3079" s="62">
        <f t="shared" si="97"/>
        <v>0</v>
      </c>
    </row>
    <row r="3080" spans="3:14">
      <c r="C3080" s="156"/>
      <c r="D3080" s="157"/>
      <c r="E3080" s="158"/>
      <c r="F3080" s="159"/>
      <c r="G3080" s="158"/>
      <c r="H3080" s="160"/>
      <c r="N3080" s="62">
        <f t="shared" si="97"/>
        <v>0</v>
      </c>
    </row>
    <row r="3081" spans="3:14">
      <c r="C3081" s="156"/>
      <c r="D3081" s="157"/>
      <c r="E3081" s="158"/>
      <c r="F3081" s="159"/>
      <c r="G3081" s="158"/>
      <c r="H3081" s="160"/>
      <c r="N3081" s="62">
        <f t="shared" si="97"/>
        <v>0</v>
      </c>
    </row>
    <row r="3082" spans="3:14">
      <c r="C3082" s="156"/>
      <c r="D3082" s="157"/>
      <c r="E3082" s="158"/>
      <c r="F3082" s="159"/>
      <c r="G3082" s="158"/>
      <c r="H3082" s="160"/>
      <c r="N3082" s="62">
        <f t="shared" si="97"/>
        <v>0</v>
      </c>
    </row>
    <row r="3083" spans="3:14">
      <c r="C3083" s="156"/>
      <c r="D3083" s="157"/>
      <c r="E3083" s="158"/>
      <c r="F3083" s="159"/>
      <c r="G3083" s="158"/>
      <c r="H3083" s="160"/>
      <c r="N3083" s="62">
        <f t="shared" si="97"/>
        <v>0</v>
      </c>
    </row>
    <row r="3084" spans="3:14">
      <c r="C3084" s="156"/>
      <c r="D3084" s="157"/>
      <c r="E3084" s="158"/>
      <c r="F3084" s="159"/>
      <c r="G3084" s="158"/>
      <c r="H3084" s="160"/>
      <c r="N3084" s="62">
        <f t="shared" si="97"/>
        <v>0</v>
      </c>
    </row>
    <row r="3085" spans="3:14">
      <c r="C3085" s="156"/>
      <c r="D3085" s="157"/>
      <c r="E3085" s="158"/>
      <c r="F3085" s="159"/>
      <c r="G3085" s="158"/>
      <c r="H3085" s="160"/>
      <c r="N3085" s="62">
        <f t="shared" si="97"/>
        <v>0</v>
      </c>
    </row>
    <row r="3086" spans="3:14">
      <c r="C3086" s="156"/>
      <c r="D3086" s="157"/>
      <c r="E3086" s="158"/>
      <c r="F3086" s="159"/>
      <c r="G3086" s="158"/>
      <c r="H3086" s="160"/>
      <c r="N3086" s="62">
        <f t="shared" si="97"/>
        <v>0</v>
      </c>
    </row>
    <row r="3087" spans="3:14">
      <c r="C3087" s="156"/>
      <c r="D3087" s="157"/>
      <c r="E3087" s="158"/>
      <c r="F3087" s="159"/>
      <c r="G3087" s="158"/>
      <c r="H3087" s="160"/>
      <c r="N3087" s="62">
        <f t="shared" si="97"/>
        <v>0</v>
      </c>
    </row>
    <row r="3088" spans="3:14">
      <c r="C3088" s="156"/>
      <c r="D3088" s="157"/>
      <c r="E3088" s="158"/>
      <c r="F3088" s="159"/>
      <c r="G3088" s="158"/>
      <c r="H3088" s="160"/>
      <c r="N3088" s="62">
        <f t="shared" si="97"/>
        <v>0</v>
      </c>
    </row>
    <row r="3089" spans="3:14">
      <c r="C3089" s="156"/>
      <c r="D3089" s="157"/>
      <c r="E3089" s="158"/>
      <c r="F3089" s="159"/>
      <c r="G3089" s="158"/>
      <c r="H3089" s="160"/>
      <c r="N3089" s="62">
        <f t="shared" si="97"/>
        <v>0</v>
      </c>
    </row>
    <row r="3090" spans="3:14">
      <c r="C3090" s="156"/>
      <c r="D3090" s="157"/>
      <c r="E3090" s="158"/>
      <c r="F3090" s="159"/>
      <c r="G3090" s="158"/>
      <c r="H3090" s="160"/>
      <c r="N3090" s="62">
        <f t="shared" si="97"/>
        <v>0</v>
      </c>
    </row>
    <row r="3091" spans="3:14">
      <c r="C3091" s="156"/>
      <c r="D3091" s="157"/>
      <c r="E3091" s="158"/>
      <c r="F3091" s="159"/>
      <c r="G3091" s="158"/>
      <c r="H3091" s="160"/>
      <c r="N3091" s="62">
        <f t="shared" si="97"/>
        <v>0</v>
      </c>
    </row>
    <row r="3092" spans="3:14">
      <c r="C3092" s="156"/>
      <c r="D3092" s="157"/>
      <c r="E3092" s="158"/>
      <c r="F3092" s="159"/>
      <c r="G3092" s="158"/>
      <c r="H3092" s="160"/>
      <c r="N3092" s="62">
        <f t="shared" si="97"/>
        <v>0</v>
      </c>
    </row>
    <row r="3093" spans="3:14">
      <c r="C3093" s="156"/>
      <c r="D3093" s="157"/>
      <c r="E3093" s="158"/>
      <c r="F3093" s="159"/>
      <c r="G3093" s="158"/>
      <c r="H3093" s="160"/>
      <c r="N3093" s="62">
        <f t="shared" si="97"/>
        <v>0</v>
      </c>
    </row>
    <row r="3094" spans="3:14">
      <c r="C3094" s="156"/>
      <c r="D3094" s="157"/>
      <c r="E3094" s="158"/>
      <c r="F3094" s="159"/>
      <c r="G3094" s="158"/>
      <c r="H3094" s="160"/>
      <c r="N3094" s="62">
        <f t="shared" si="97"/>
        <v>0</v>
      </c>
    </row>
    <row r="3095" spans="3:14">
      <c r="C3095" s="156"/>
      <c r="D3095" s="157"/>
      <c r="E3095" s="158"/>
      <c r="F3095" s="159"/>
      <c r="G3095" s="158"/>
      <c r="H3095" s="160"/>
      <c r="N3095" s="62">
        <f t="shared" si="97"/>
        <v>0</v>
      </c>
    </row>
    <row r="3096" spans="3:14">
      <c r="C3096" s="156"/>
      <c r="D3096" s="157"/>
      <c r="E3096" s="158"/>
      <c r="F3096" s="159"/>
      <c r="G3096" s="158"/>
      <c r="H3096" s="160"/>
      <c r="N3096" s="62">
        <f t="shared" si="97"/>
        <v>0</v>
      </c>
    </row>
    <row r="3097" spans="3:14">
      <c r="C3097" s="156"/>
      <c r="D3097" s="157"/>
      <c r="E3097" s="158"/>
      <c r="F3097" s="159"/>
      <c r="G3097" s="158"/>
      <c r="H3097" s="160"/>
      <c r="N3097" s="62">
        <f t="shared" si="97"/>
        <v>0</v>
      </c>
    </row>
    <row r="3098" spans="3:14">
      <c r="C3098" s="156"/>
      <c r="D3098" s="157"/>
      <c r="E3098" s="158"/>
      <c r="F3098" s="159"/>
      <c r="G3098" s="158"/>
      <c r="H3098" s="160"/>
      <c r="N3098" s="62">
        <f t="shared" si="97"/>
        <v>0</v>
      </c>
    </row>
    <row r="3099" spans="3:14">
      <c r="C3099" s="156"/>
      <c r="D3099" s="157"/>
      <c r="E3099" s="158"/>
      <c r="F3099" s="159"/>
      <c r="G3099" s="158"/>
      <c r="H3099" s="160"/>
      <c r="N3099" s="62">
        <f t="shared" si="97"/>
        <v>0</v>
      </c>
    </row>
    <row r="3100" spans="3:14">
      <c r="C3100" s="156"/>
      <c r="D3100" s="157"/>
      <c r="E3100" s="158"/>
      <c r="F3100" s="159"/>
      <c r="G3100" s="158"/>
      <c r="H3100" s="160"/>
      <c r="N3100" s="62">
        <f t="shared" si="97"/>
        <v>0</v>
      </c>
    </row>
    <row r="3101" spans="3:14">
      <c r="C3101" s="156"/>
      <c r="D3101" s="157"/>
      <c r="E3101" s="158"/>
      <c r="F3101" s="159"/>
      <c r="G3101" s="158"/>
      <c r="H3101" s="160"/>
      <c r="N3101" s="62">
        <f t="shared" si="97"/>
        <v>0</v>
      </c>
    </row>
    <row r="3102" spans="3:14">
      <c r="C3102" s="156"/>
      <c r="D3102" s="157"/>
      <c r="E3102" s="158"/>
      <c r="F3102" s="159"/>
      <c r="G3102" s="158"/>
      <c r="H3102" s="160"/>
      <c r="N3102" s="62">
        <f t="shared" si="97"/>
        <v>0</v>
      </c>
    </row>
    <row r="3103" spans="3:14">
      <c r="C3103" s="156"/>
      <c r="D3103" s="157"/>
      <c r="E3103" s="158"/>
      <c r="F3103" s="159"/>
      <c r="G3103" s="158"/>
      <c r="H3103" s="160"/>
      <c r="N3103" s="62">
        <f t="shared" si="97"/>
        <v>0</v>
      </c>
    </row>
    <row r="3104" spans="3:14">
      <c r="C3104" s="156"/>
      <c r="D3104" s="157"/>
      <c r="E3104" s="158"/>
      <c r="F3104" s="159"/>
      <c r="G3104" s="158"/>
      <c r="H3104" s="160"/>
      <c r="N3104" s="62">
        <f t="shared" si="97"/>
        <v>0</v>
      </c>
    </row>
    <row r="3105" spans="3:14">
      <c r="C3105" s="156"/>
      <c r="D3105" s="157"/>
      <c r="E3105" s="158"/>
      <c r="F3105" s="159"/>
      <c r="G3105" s="158"/>
      <c r="H3105" s="160"/>
      <c r="N3105" s="62">
        <f t="shared" si="97"/>
        <v>0</v>
      </c>
    </row>
    <row r="3106" spans="3:14">
      <c r="C3106" s="156"/>
      <c r="D3106" s="157"/>
      <c r="E3106" s="158"/>
      <c r="F3106" s="159"/>
      <c r="G3106" s="158"/>
      <c r="H3106" s="160"/>
      <c r="N3106" s="62">
        <f t="shared" si="97"/>
        <v>0</v>
      </c>
    </row>
    <row r="3107" spans="3:14">
      <c r="C3107" s="156"/>
      <c r="D3107" s="157"/>
      <c r="E3107" s="158"/>
      <c r="F3107" s="159"/>
      <c r="G3107" s="158"/>
      <c r="H3107" s="160"/>
      <c r="N3107" s="62">
        <f t="shared" si="97"/>
        <v>0</v>
      </c>
    </row>
    <row r="3108" spans="3:14">
      <c r="C3108" s="156"/>
      <c r="D3108" s="157"/>
      <c r="E3108" s="158"/>
      <c r="F3108" s="159"/>
      <c r="G3108" s="158"/>
      <c r="H3108" s="160"/>
      <c r="N3108" s="62">
        <f t="shared" si="97"/>
        <v>0</v>
      </c>
    </row>
    <row r="3109" spans="3:14">
      <c r="C3109" s="156"/>
      <c r="D3109" s="157"/>
      <c r="E3109" s="158"/>
      <c r="F3109" s="159"/>
      <c r="G3109" s="158"/>
      <c r="H3109" s="160"/>
      <c r="N3109" s="62">
        <f t="shared" si="97"/>
        <v>0</v>
      </c>
    </row>
    <row r="3110" spans="3:14">
      <c r="C3110" s="156"/>
      <c r="D3110" s="157"/>
      <c r="E3110" s="158"/>
      <c r="F3110" s="159"/>
      <c r="G3110" s="158"/>
      <c r="H3110" s="160"/>
      <c r="N3110" s="62">
        <f t="shared" si="97"/>
        <v>0</v>
      </c>
    </row>
    <row r="3111" spans="3:14">
      <c r="C3111" s="156"/>
      <c r="D3111" s="157"/>
      <c r="E3111" s="158"/>
      <c r="F3111" s="159"/>
      <c r="G3111" s="158"/>
      <c r="H3111" s="160"/>
      <c r="N3111" s="62">
        <f t="shared" si="97"/>
        <v>0</v>
      </c>
    </row>
    <row r="3112" spans="3:14">
      <c r="C3112" s="156"/>
      <c r="D3112" s="157"/>
      <c r="E3112" s="158"/>
      <c r="F3112" s="159"/>
      <c r="G3112" s="158"/>
      <c r="H3112" s="160"/>
      <c r="N3112" s="62">
        <f t="shared" si="97"/>
        <v>0</v>
      </c>
    </row>
    <row r="3113" spans="3:14">
      <c r="C3113" s="156"/>
      <c r="D3113" s="157"/>
      <c r="E3113" s="158"/>
      <c r="F3113" s="159"/>
      <c r="G3113" s="158"/>
      <c r="H3113" s="160"/>
      <c r="N3113" s="62">
        <f t="shared" si="97"/>
        <v>0</v>
      </c>
    </row>
    <row r="3114" spans="3:14">
      <c r="C3114" s="156"/>
      <c r="D3114" s="157"/>
      <c r="E3114" s="158"/>
      <c r="F3114" s="159"/>
      <c r="G3114" s="158"/>
      <c r="H3114" s="160"/>
      <c r="N3114" s="62">
        <f t="shared" si="97"/>
        <v>0</v>
      </c>
    </row>
    <row r="3115" spans="3:14">
      <c r="C3115" s="156"/>
      <c r="D3115" s="157"/>
      <c r="E3115" s="158"/>
      <c r="F3115" s="159"/>
      <c r="G3115" s="158"/>
      <c r="H3115" s="160"/>
      <c r="N3115" s="62">
        <f t="shared" si="97"/>
        <v>0</v>
      </c>
    </row>
    <row r="3116" spans="3:14">
      <c r="C3116" s="156"/>
      <c r="D3116" s="157"/>
      <c r="E3116" s="158"/>
      <c r="F3116" s="159"/>
      <c r="G3116" s="158"/>
      <c r="H3116" s="160"/>
      <c r="N3116" s="62">
        <f t="shared" si="97"/>
        <v>0</v>
      </c>
    </row>
    <row r="3117" spans="3:14">
      <c r="C3117" s="156"/>
      <c r="D3117" s="157"/>
      <c r="E3117" s="158"/>
      <c r="F3117" s="159"/>
      <c r="G3117" s="158"/>
      <c r="H3117" s="160"/>
      <c r="N3117" s="62">
        <f t="shared" si="97"/>
        <v>0</v>
      </c>
    </row>
    <row r="3118" spans="3:14">
      <c r="C3118" s="156"/>
      <c r="D3118" s="157"/>
      <c r="E3118" s="158"/>
      <c r="F3118" s="159"/>
      <c r="G3118" s="158"/>
      <c r="H3118" s="160"/>
      <c r="N3118" s="62">
        <f t="shared" si="97"/>
        <v>0</v>
      </c>
    </row>
    <row r="3119" spans="3:14">
      <c r="C3119" s="156"/>
      <c r="D3119" s="157"/>
      <c r="E3119" s="158"/>
      <c r="F3119" s="159"/>
      <c r="G3119" s="158"/>
      <c r="H3119" s="160"/>
      <c r="N3119" s="62">
        <f t="shared" si="97"/>
        <v>0</v>
      </c>
    </row>
    <row r="3120" spans="3:14">
      <c r="C3120" s="156"/>
      <c r="D3120" s="157"/>
      <c r="E3120" s="158"/>
      <c r="F3120" s="159"/>
      <c r="G3120" s="158"/>
      <c r="H3120" s="160"/>
      <c r="N3120" s="62">
        <f t="shared" si="97"/>
        <v>0</v>
      </c>
    </row>
    <row r="3121" spans="3:14">
      <c r="C3121" s="156"/>
      <c r="D3121" s="157"/>
      <c r="E3121" s="158"/>
      <c r="F3121" s="159"/>
      <c r="G3121" s="158"/>
      <c r="H3121" s="160"/>
      <c r="N3121" s="62">
        <f t="shared" si="97"/>
        <v>0</v>
      </c>
    </row>
    <row r="3122" spans="3:14">
      <c r="C3122" s="156"/>
      <c r="D3122" s="157"/>
      <c r="E3122" s="158"/>
      <c r="F3122" s="159"/>
      <c r="G3122" s="158"/>
      <c r="H3122" s="160"/>
      <c r="N3122" s="62">
        <f t="shared" si="97"/>
        <v>0</v>
      </c>
    </row>
    <row r="3123" spans="3:14">
      <c r="C3123" s="156"/>
      <c r="D3123" s="157"/>
      <c r="E3123" s="158"/>
      <c r="F3123" s="159"/>
      <c r="G3123" s="158"/>
      <c r="H3123" s="160"/>
      <c r="N3123" s="62">
        <f t="shared" si="97"/>
        <v>0</v>
      </c>
    </row>
    <row r="3124" spans="3:14">
      <c r="C3124" s="156"/>
      <c r="D3124" s="157"/>
      <c r="E3124" s="158"/>
      <c r="F3124" s="159"/>
      <c r="G3124" s="158"/>
      <c r="H3124" s="160"/>
      <c r="N3124" s="62">
        <f t="shared" si="97"/>
        <v>0</v>
      </c>
    </row>
    <row r="3125" spans="3:14">
      <c r="C3125" s="156"/>
      <c r="D3125" s="157"/>
      <c r="E3125" s="158"/>
      <c r="F3125" s="159"/>
      <c r="G3125" s="158"/>
      <c r="H3125" s="160"/>
      <c r="N3125" s="62">
        <f t="shared" si="97"/>
        <v>0</v>
      </c>
    </row>
    <row r="3126" spans="3:14">
      <c r="C3126" s="156"/>
      <c r="D3126" s="157"/>
      <c r="E3126" s="158"/>
      <c r="F3126" s="159"/>
      <c r="G3126" s="158"/>
      <c r="H3126" s="160"/>
      <c r="N3126" s="62">
        <f t="shared" si="97"/>
        <v>0</v>
      </c>
    </row>
    <row r="3127" spans="3:14">
      <c r="C3127" s="156"/>
      <c r="D3127" s="157"/>
      <c r="E3127" s="158"/>
      <c r="F3127" s="159"/>
      <c r="G3127" s="158"/>
      <c r="H3127" s="160"/>
      <c r="N3127" s="62">
        <f t="shared" si="97"/>
        <v>0</v>
      </c>
    </row>
    <row r="3128" spans="3:14">
      <c r="C3128" s="156"/>
      <c r="D3128" s="157"/>
      <c r="E3128" s="158"/>
      <c r="F3128" s="159"/>
      <c r="G3128" s="158"/>
      <c r="H3128" s="160"/>
      <c r="N3128" s="62">
        <f t="shared" si="97"/>
        <v>0</v>
      </c>
    </row>
    <row r="3129" spans="3:14">
      <c r="C3129" s="156"/>
      <c r="D3129" s="157"/>
      <c r="E3129" s="158"/>
      <c r="F3129" s="159"/>
      <c r="G3129" s="158"/>
      <c r="H3129" s="160"/>
      <c r="N3129" s="62">
        <f t="shared" si="97"/>
        <v>0</v>
      </c>
    </row>
    <row r="3130" spans="3:14">
      <c r="C3130" s="156"/>
      <c r="D3130" s="157"/>
      <c r="E3130" s="158"/>
      <c r="F3130" s="159"/>
      <c r="G3130" s="158"/>
      <c r="H3130" s="160"/>
      <c r="N3130" s="62">
        <f t="shared" si="97"/>
        <v>0</v>
      </c>
    </row>
    <row r="3131" spans="3:14">
      <c r="C3131" s="156"/>
      <c r="D3131" s="157"/>
      <c r="E3131" s="158"/>
      <c r="F3131" s="159"/>
      <c r="G3131" s="158"/>
      <c r="H3131" s="160"/>
      <c r="N3131" s="62">
        <f t="shared" si="97"/>
        <v>0</v>
      </c>
    </row>
    <row r="3132" spans="3:14">
      <c r="C3132" s="156"/>
      <c r="D3132" s="157"/>
      <c r="E3132" s="158"/>
      <c r="F3132" s="159"/>
      <c r="G3132" s="158"/>
      <c r="H3132" s="160"/>
      <c r="N3132" s="62">
        <f t="shared" si="97"/>
        <v>0</v>
      </c>
    </row>
    <row r="3133" spans="3:14">
      <c r="C3133" s="156"/>
      <c r="D3133" s="157"/>
      <c r="E3133" s="158"/>
      <c r="F3133" s="159"/>
      <c r="G3133" s="158"/>
      <c r="H3133" s="160"/>
      <c r="N3133" s="62">
        <f t="shared" si="97"/>
        <v>0</v>
      </c>
    </row>
    <row r="3134" spans="3:14">
      <c r="C3134" s="156"/>
      <c r="D3134" s="157"/>
      <c r="E3134" s="158"/>
      <c r="F3134" s="159"/>
      <c r="G3134" s="158"/>
      <c r="H3134" s="160"/>
      <c r="N3134" s="62">
        <f t="shared" si="97"/>
        <v>0</v>
      </c>
    </row>
    <row r="3135" spans="3:14">
      <c r="C3135" s="156"/>
      <c r="D3135" s="157"/>
      <c r="E3135" s="158"/>
      <c r="F3135" s="159"/>
      <c r="G3135" s="158"/>
      <c r="H3135" s="160"/>
      <c r="N3135" s="62">
        <f t="shared" si="97"/>
        <v>0</v>
      </c>
    </row>
    <row r="3136" spans="3:14">
      <c r="C3136" s="156"/>
      <c r="D3136" s="157"/>
      <c r="E3136" s="158"/>
      <c r="F3136" s="159"/>
      <c r="G3136" s="158"/>
      <c r="H3136" s="160"/>
      <c r="N3136" s="62">
        <f t="shared" si="97"/>
        <v>0</v>
      </c>
    </row>
    <row r="3137" spans="3:14">
      <c r="C3137" s="156"/>
      <c r="D3137" s="157"/>
      <c r="E3137" s="158"/>
      <c r="F3137" s="159"/>
      <c r="G3137" s="158"/>
      <c r="H3137" s="160"/>
      <c r="N3137" s="62">
        <f t="shared" si="97"/>
        <v>0</v>
      </c>
    </row>
    <row r="3138" spans="3:14">
      <c r="C3138" s="156"/>
      <c r="D3138" s="157"/>
      <c r="E3138" s="158"/>
      <c r="F3138" s="159"/>
      <c r="G3138" s="158"/>
      <c r="H3138" s="160"/>
      <c r="N3138" s="62">
        <f t="shared" si="97"/>
        <v>0</v>
      </c>
    </row>
    <row r="3139" spans="3:14">
      <c r="C3139" s="156"/>
      <c r="D3139" s="157"/>
      <c r="E3139" s="158"/>
      <c r="F3139" s="159"/>
      <c r="G3139" s="158"/>
      <c r="H3139" s="160"/>
      <c r="N3139" s="62">
        <f t="shared" si="97"/>
        <v>0</v>
      </c>
    </row>
    <row r="3140" spans="3:14">
      <c r="C3140" s="156"/>
      <c r="D3140" s="157"/>
      <c r="E3140" s="158"/>
      <c r="F3140" s="159"/>
      <c r="G3140" s="158"/>
      <c r="H3140" s="160"/>
      <c r="N3140" s="62">
        <f t="shared" ref="N3140:N3203" si="98">IF(D3140=0,D3139,D3140)</f>
        <v>0</v>
      </c>
    </row>
    <row r="3141" spans="3:14">
      <c r="C3141" s="156"/>
      <c r="D3141" s="157"/>
      <c r="E3141" s="158"/>
      <c r="F3141" s="159"/>
      <c r="G3141" s="158"/>
      <c r="H3141" s="160"/>
      <c r="N3141" s="62">
        <f t="shared" si="98"/>
        <v>0</v>
      </c>
    </row>
    <row r="3142" spans="3:14">
      <c r="C3142" s="156"/>
      <c r="D3142" s="157"/>
      <c r="E3142" s="158"/>
      <c r="F3142" s="159"/>
      <c r="G3142" s="158"/>
      <c r="H3142" s="160"/>
      <c r="N3142" s="62">
        <f t="shared" si="98"/>
        <v>0</v>
      </c>
    </row>
    <row r="3143" spans="3:14">
      <c r="C3143" s="156"/>
      <c r="D3143" s="157"/>
      <c r="E3143" s="158"/>
      <c r="F3143" s="159"/>
      <c r="G3143" s="158"/>
      <c r="H3143" s="160"/>
      <c r="N3143" s="62">
        <f t="shared" si="98"/>
        <v>0</v>
      </c>
    </row>
    <row r="3144" spans="3:14">
      <c r="C3144" s="156"/>
      <c r="D3144" s="157"/>
      <c r="E3144" s="158"/>
      <c r="F3144" s="159"/>
      <c r="G3144" s="158"/>
      <c r="H3144" s="160"/>
      <c r="N3144" s="62">
        <f t="shared" si="98"/>
        <v>0</v>
      </c>
    </row>
    <row r="3145" spans="3:14">
      <c r="C3145" s="156"/>
      <c r="D3145" s="157"/>
      <c r="E3145" s="158"/>
      <c r="F3145" s="159"/>
      <c r="G3145" s="158"/>
      <c r="H3145" s="160"/>
      <c r="N3145" s="62">
        <f t="shared" si="98"/>
        <v>0</v>
      </c>
    </row>
    <row r="3146" spans="3:14">
      <c r="C3146" s="156"/>
      <c r="D3146" s="157"/>
      <c r="E3146" s="158"/>
      <c r="F3146" s="159"/>
      <c r="G3146" s="158"/>
      <c r="H3146" s="160"/>
      <c r="N3146" s="62">
        <f t="shared" si="98"/>
        <v>0</v>
      </c>
    </row>
    <row r="3147" spans="3:14">
      <c r="C3147" s="156"/>
      <c r="D3147" s="157"/>
      <c r="E3147" s="158"/>
      <c r="F3147" s="159"/>
      <c r="G3147" s="158"/>
      <c r="H3147" s="160"/>
      <c r="N3147" s="62">
        <f t="shared" si="98"/>
        <v>0</v>
      </c>
    </row>
    <row r="3148" spans="3:14">
      <c r="C3148" s="156"/>
      <c r="D3148" s="157"/>
      <c r="E3148" s="158"/>
      <c r="F3148" s="159"/>
      <c r="G3148" s="158"/>
      <c r="H3148" s="160"/>
      <c r="N3148" s="62">
        <f t="shared" si="98"/>
        <v>0</v>
      </c>
    </row>
    <row r="3149" spans="3:14">
      <c r="C3149" s="156"/>
      <c r="D3149" s="157"/>
      <c r="E3149" s="158"/>
      <c r="F3149" s="159"/>
      <c r="G3149" s="158"/>
      <c r="H3149" s="160"/>
      <c r="N3149" s="62">
        <f t="shared" si="98"/>
        <v>0</v>
      </c>
    </row>
    <row r="3150" spans="3:14">
      <c r="C3150" s="156"/>
      <c r="D3150" s="157"/>
      <c r="E3150" s="158"/>
      <c r="F3150" s="159"/>
      <c r="G3150" s="158"/>
      <c r="H3150" s="160"/>
      <c r="N3150" s="62">
        <f t="shared" si="98"/>
        <v>0</v>
      </c>
    </row>
    <row r="3151" spans="3:14">
      <c r="C3151" s="156"/>
      <c r="D3151" s="157"/>
      <c r="E3151" s="158"/>
      <c r="F3151" s="159"/>
      <c r="G3151" s="158"/>
      <c r="H3151" s="160"/>
      <c r="N3151" s="62">
        <f t="shared" si="98"/>
        <v>0</v>
      </c>
    </row>
    <row r="3152" spans="3:14">
      <c r="C3152" s="156"/>
      <c r="D3152" s="157"/>
      <c r="E3152" s="158"/>
      <c r="F3152" s="159"/>
      <c r="G3152" s="158"/>
      <c r="H3152" s="160"/>
      <c r="N3152" s="62">
        <f t="shared" si="98"/>
        <v>0</v>
      </c>
    </row>
    <row r="3153" spans="3:14">
      <c r="C3153" s="156"/>
      <c r="D3153" s="157"/>
      <c r="E3153" s="158"/>
      <c r="F3153" s="159"/>
      <c r="G3153" s="158"/>
      <c r="H3153" s="160"/>
      <c r="N3153" s="62">
        <f t="shared" si="98"/>
        <v>0</v>
      </c>
    </row>
    <row r="3154" spans="3:14">
      <c r="C3154" s="156"/>
      <c r="D3154" s="157"/>
      <c r="E3154" s="158"/>
      <c r="F3154" s="159"/>
      <c r="G3154" s="158"/>
      <c r="H3154" s="160"/>
      <c r="N3154" s="62">
        <f t="shared" si="98"/>
        <v>0</v>
      </c>
    </row>
    <row r="3155" spans="3:14">
      <c r="C3155" s="156"/>
      <c r="D3155" s="157"/>
      <c r="E3155" s="158"/>
      <c r="F3155" s="159"/>
      <c r="G3155" s="158"/>
      <c r="H3155" s="160"/>
      <c r="N3155" s="62">
        <f t="shared" si="98"/>
        <v>0</v>
      </c>
    </row>
    <row r="3156" spans="3:14">
      <c r="C3156" s="156"/>
      <c r="D3156" s="157"/>
      <c r="E3156" s="158"/>
      <c r="F3156" s="159"/>
      <c r="G3156" s="158"/>
      <c r="H3156" s="160"/>
      <c r="N3156" s="62">
        <f t="shared" si="98"/>
        <v>0</v>
      </c>
    </row>
    <row r="3157" spans="3:14">
      <c r="C3157" s="156"/>
      <c r="D3157" s="157"/>
      <c r="E3157" s="158"/>
      <c r="F3157" s="159"/>
      <c r="G3157" s="158"/>
      <c r="H3157" s="160"/>
      <c r="N3157" s="62">
        <f t="shared" si="98"/>
        <v>0</v>
      </c>
    </row>
    <row r="3158" spans="3:14">
      <c r="C3158" s="156"/>
      <c r="D3158" s="157"/>
      <c r="E3158" s="158"/>
      <c r="F3158" s="159"/>
      <c r="G3158" s="158"/>
      <c r="H3158" s="160"/>
      <c r="N3158" s="62">
        <f t="shared" si="98"/>
        <v>0</v>
      </c>
    </row>
    <row r="3159" spans="3:14">
      <c r="C3159" s="156"/>
      <c r="D3159" s="157"/>
      <c r="E3159" s="158"/>
      <c r="F3159" s="159"/>
      <c r="G3159" s="158"/>
      <c r="H3159" s="160"/>
      <c r="N3159" s="62">
        <f t="shared" si="98"/>
        <v>0</v>
      </c>
    </row>
    <row r="3160" spans="3:14">
      <c r="C3160" s="156"/>
      <c r="D3160" s="157"/>
      <c r="E3160" s="158"/>
      <c r="F3160" s="159"/>
      <c r="G3160" s="158"/>
      <c r="H3160" s="160"/>
      <c r="N3160" s="62">
        <f t="shared" si="98"/>
        <v>0</v>
      </c>
    </row>
    <row r="3161" spans="3:14">
      <c r="C3161" s="156"/>
      <c r="D3161" s="157"/>
      <c r="E3161" s="158"/>
      <c r="F3161" s="159"/>
      <c r="G3161" s="158"/>
      <c r="H3161" s="160"/>
      <c r="N3161" s="62">
        <f t="shared" si="98"/>
        <v>0</v>
      </c>
    </row>
    <row r="3162" spans="3:14">
      <c r="C3162" s="156"/>
      <c r="D3162" s="157"/>
      <c r="E3162" s="158"/>
      <c r="F3162" s="159"/>
      <c r="G3162" s="158"/>
      <c r="H3162" s="160"/>
      <c r="N3162" s="62">
        <f t="shared" si="98"/>
        <v>0</v>
      </c>
    </row>
    <row r="3163" spans="3:14">
      <c r="C3163" s="156"/>
      <c r="D3163" s="157"/>
      <c r="E3163" s="158"/>
      <c r="F3163" s="159"/>
      <c r="G3163" s="158"/>
      <c r="H3163" s="160"/>
      <c r="N3163" s="62">
        <f t="shared" si="98"/>
        <v>0</v>
      </c>
    </row>
    <row r="3164" spans="3:14">
      <c r="C3164" s="156"/>
      <c r="D3164" s="157"/>
      <c r="E3164" s="158"/>
      <c r="F3164" s="159"/>
      <c r="G3164" s="158"/>
      <c r="H3164" s="160"/>
      <c r="N3164" s="62">
        <f t="shared" si="98"/>
        <v>0</v>
      </c>
    </row>
    <row r="3165" spans="3:14">
      <c r="C3165" s="156"/>
      <c r="D3165" s="157"/>
      <c r="E3165" s="158"/>
      <c r="F3165" s="159"/>
      <c r="G3165" s="158"/>
      <c r="H3165" s="160"/>
      <c r="N3165" s="62">
        <f t="shared" si="98"/>
        <v>0</v>
      </c>
    </row>
    <row r="3166" spans="3:14">
      <c r="C3166" s="156"/>
      <c r="D3166" s="157"/>
      <c r="E3166" s="158"/>
      <c r="F3166" s="159"/>
      <c r="G3166" s="158"/>
      <c r="H3166" s="160"/>
      <c r="N3166" s="62">
        <f t="shared" si="98"/>
        <v>0</v>
      </c>
    </row>
    <row r="3167" spans="3:14">
      <c r="C3167" s="156"/>
      <c r="D3167" s="157"/>
      <c r="E3167" s="158"/>
      <c r="F3167" s="159"/>
      <c r="G3167" s="158"/>
      <c r="H3167" s="160"/>
      <c r="N3167" s="62">
        <f t="shared" si="98"/>
        <v>0</v>
      </c>
    </row>
    <row r="3168" spans="3:14">
      <c r="C3168" s="156"/>
      <c r="D3168" s="157"/>
      <c r="E3168" s="158"/>
      <c r="F3168" s="159"/>
      <c r="G3168" s="158"/>
      <c r="H3168" s="160"/>
      <c r="N3168" s="62">
        <f t="shared" si="98"/>
        <v>0</v>
      </c>
    </row>
    <row r="3169" spans="3:14">
      <c r="C3169" s="156"/>
      <c r="D3169" s="157"/>
      <c r="E3169" s="158"/>
      <c r="F3169" s="159"/>
      <c r="G3169" s="158"/>
      <c r="H3169" s="160"/>
      <c r="N3169" s="62">
        <f t="shared" si="98"/>
        <v>0</v>
      </c>
    </row>
    <row r="3170" spans="3:14">
      <c r="C3170" s="156"/>
      <c r="D3170" s="157"/>
      <c r="E3170" s="158"/>
      <c r="F3170" s="159"/>
      <c r="G3170" s="158"/>
      <c r="H3170" s="160"/>
      <c r="N3170" s="62">
        <f t="shared" si="98"/>
        <v>0</v>
      </c>
    </row>
    <row r="3171" spans="3:14">
      <c r="C3171" s="156"/>
      <c r="D3171" s="157"/>
      <c r="E3171" s="158"/>
      <c r="F3171" s="159"/>
      <c r="G3171" s="158"/>
      <c r="H3171" s="160"/>
      <c r="N3171" s="62">
        <f t="shared" si="98"/>
        <v>0</v>
      </c>
    </row>
    <row r="3172" spans="3:14">
      <c r="C3172" s="156"/>
      <c r="D3172" s="157"/>
      <c r="E3172" s="158"/>
      <c r="F3172" s="159"/>
      <c r="G3172" s="158"/>
      <c r="H3172" s="160"/>
      <c r="N3172" s="62">
        <f t="shared" si="98"/>
        <v>0</v>
      </c>
    </row>
    <row r="3173" spans="3:14">
      <c r="C3173" s="156"/>
      <c r="D3173" s="157"/>
      <c r="E3173" s="158"/>
      <c r="F3173" s="159"/>
      <c r="G3173" s="158"/>
      <c r="H3173" s="160"/>
      <c r="N3173" s="62">
        <f t="shared" si="98"/>
        <v>0</v>
      </c>
    </row>
    <row r="3174" spans="3:14">
      <c r="C3174" s="156"/>
      <c r="D3174" s="157"/>
      <c r="E3174" s="158"/>
      <c r="F3174" s="159"/>
      <c r="G3174" s="158"/>
      <c r="H3174" s="160"/>
      <c r="N3174" s="62">
        <f t="shared" si="98"/>
        <v>0</v>
      </c>
    </row>
    <row r="3175" spans="3:14">
      <c r="C3175" s="156"/>
      <c r="D3175" s="157"/>
      <c r="E3175" s="158"/>
      <c r="F3175" s="159"/>
      <c r="G3175" s="158"/>
      <c r="H3175" s="160"/>
      <c r="N3175" s="62">
        <f t="shared" si="98"/>
        <v>0</v>
      </c>
    </row>
    <row r="3176" spans="3:14">
      <c r="C3176" s="156"/>
      <c r="D3176" s="157"/>
      <c r="E3176" s="158"/>
      <c r="F3176" s="159"/>
      <c r="G3176" s="158"/>
      <c r="H3176" s="160"/>
      <c r="N3176" s="62">
        <f t="shared" si="98"/>
        <v>0</v>
      </c>
    </row>
    <row r="3177" spans="3:14">
      <c r="C3177" s="156"/>
      <c r="D3177" s="157"/>
      <c r="E3177" s="158"/>
      <c r="F3177" s="159"/>
      <c r="G3177" s="158"/>
      <c r="H3177" s="160"/>
      <c r="N3177" s="62">
        <f t="shared" si="98"/>
        <v>0</v>
      </c>
    </row>
    <row r="3178" spans="3:14">
      <c r="C3178" s="156"/>
      <c r="D3178" s="157"/>
      <c r="E3178" s="158"/>
      <c r="F3178" s="159"/>
      <c r="G3178" s="158"/>
      <c r="H3178" s="160"/>
      <c r="N3178" s="62">
        <f t="shared" si="98"/>
        <v>0</v>
      </c>
    </row>
    <row r="3179" spans="3:14">
      <c r="C3179" s="156"/>
      <c r="D3179" s="157"/>
      <c r="E3179" s="158"/>
      <c r="F3179" s="159"/>
      <c r="G3179" s="158"/>
      <c r="H3179" s="160"/>
      <c r="N3179" s="62">
        <f t="shared" si="98"/>
        <v>0</v>
      </c>
    </row>
    <row r="3180" spans="3:14">
      <c r="C3180" s="156"/>
      <c r="D3180" s="157"/>
      <c r="E3180" s="158"/>
      <c r="F3180" s="159"/>
      <c r="G3180" s="158"/>
      <c r="H3180" s="160"/>
      <c r="N3180" s="62">
        <f t="shared" si="98"/>
        <v>0</v>
      </c>
    </row>
    <row r="3181" spans="3:14">
      <c r="C3181" s="156"/>
      <c r="D3181" s="157"/>
      <c r="E3181" s="158"/>
      <c r="F3181" s="159"/>
      <c r="G3181" s="158"/>
      <c r="H3181" s="160"/>
      <c r="N3181" s="62">
        <f t="shared" si="98"/>
        <v>0</v>
      </c>
    </row>
    <row r="3182" spans="3:14">
      <c r="C3182" s="156"/>
      <c r="D3182" s="157"/>
      <c r="E3182" s="158"/>
      <c r="F3182" s="159"/>
      <c r="G3182" s="158"/>
      <c r="H3182" s="160"/>
      <c r="N3182" s="62">
        <f t="shared" si="98"/>
        <v>0</v>
      </c>
    </row>
    <row r="3183" spans="3:14">
      <c r="C3183" s="156"/>
      <c r="D3183" s="157"/>
      <c r="E3183" s="158"/>
      <c r="F3183" s="159"/>
      <c r="G3183" s="158"/>
      <c r="H3183" s="160"/>
      <c r="N3183" s="62">
        <f t="shared" si="98"/>
        <v>0</v>
      </c>
    </row>
    <row r="3184" spans="3:14">
      <c r="C3184" s="156"/>
      <c r="D3184" s="157"/>
      <c r="E3184" s="158"/>
      <c r="F3184" s="159"/>
      <c r="G3184" s="158"/>
      <c r="H3184" s="160"/>
      <c r="N3184" s="62">
        <f t="shared" si="98"/>
        <v>0</v>
      </c>
    </row>
    <row r="3185" spans="3:14">
      <c r="C3185" s="156"/>
      <c r="D3185" s="157"/>
      <c r="E3185" s="158"/>
      <c r="F3185" s="159"/>
      <c r="G3185" s="158"/>
      <c r="H3185" s="160"/>
      <c r="N3185" s="62">
        <f t="shared" si="98"/>
        <v>0</v>
      </c>
    </row>
    <row r="3186" spans="3:14">
      <c r="C3186" s="156"/>
      <c r="D3186" s="157"/>
      <c r="E3186" s="158"/>
      <c r="F3186" s="159"/>
      <c r="G3186" s="158"/>
      <c r="H3186" s="160"/>
      <c r="N3186" s="62">
        <f t="shared" si="98"/>
        <v>0</v>
      </c>
    </row>
    <row r="3187" spans="3:14">
      <c r="C3187" s="156"/>
      <c r="D3187" s="157"/>
      <c r="E3187" s="158"/>
      <c r="F3187" s="159"/>
      <c r="G3187" s="158"/>
      <c r="H3187" s="160"/>
      <c r="N3187" s="62">
        <f t="shared" si="98"/>
        <v>0</v>
      </c>
    </row>
    <row r="3188" spans="3:14">
      <c r="C3188" s="156"/>
      <c r="D3188" s="157"/>
      <c r="E3188" s="158"/>
      <c r="F3188" s="159"/>
      <c r="G3188" s="158"/>
      <c r="H3188" s="160"/>
      <c r="N3188" s="62">
        <f t="shared" si="98"/>
        <v>0</v>
      </c>
    </row>
    <row r="3189" spans="3:14">
      <c r="C3189" s="156"/>
      <c r="D3189" s="157"/>
      <c r="E3189" s="158"/>
      <c r="F3189" s="159"/>
      <c r="G3189" s="158"/>
      <c r="H3189" s="160"/>
      <c r="N3189" s="62">
        <f t="shared" si="98"/>
        <v>0</v>
      </c>
    </row>
    <row r="3190" spans="3:14">
      <c r="C3190" s="156"/>
      <c r="D3190" s="157"/>
      <c r="E3190" s="158"/>
      <c r="F3190" s="159"/>
      <c r="G3190" s="158"/>
      <c r="H3190" s="160"/>
      <c r="N3190" s="62">
        <f t="shared" si="98"/>
        <v>0</v>
      </c>
    </row>
    <row r="3191" spans="3:14">
      <c r="C3191" s="156"/>
      <c r="D3191" s="157"/>
      <c r="E3191" s="158"/>
      <c r="F3191" s="159"/>
      <c r="G3191" s="158"/>
      <c r="H3191" s="160"/>
      <c r="N3191" s="62">
        <f t="shared" si="98"/>
        <v>0</v>
      </c>
    </row>
    <row r="3192" spans="3:14">
      <c r="C3192" s="156"/>
      <c r="D3192" s="157"/>
      <c r="E3192" s="158"/>
      <c r="F3192" s="159"/>
      <c r="G3192" s="158"/>
      <c r="H3192" s="160"/>
      <c r="N3192" s="62">
        <f t="shared" si="98"/>
        <v>0</v>
      </c>
    </row>
    <row r="3193" spans="3:14">
      <c r="C3193" s="156"/>
      <c r="D3193" s="157"/>
      <c r="E3193" s="158"/>
      <c r="F3193" s="159"/>
      <c r="G3193" s="158"/>
      <c r="H3193" s="160"/>
      <c r="N3193" s="62">
        <f t="shared" si="98"/>
        <v>0</v>
      </c>
    </row>
    <row r="3194" spans="3:14">
      <c r="C3194" s="156"/>
      <c r="D3194" s="157"/>
      <c r="E3194" s="158"/>
      <c r="F3194" s="159"/>
      <c r="G3194" s="158"/>
      <c r="H3194" s="160"/>
      <c r="N3194" s="62">
        <f t="shared" si="98"/>
        <v>0</v>
      </c>
    </row>
    <row r="3195" spans="3:14">
      <c r="C3195" s="156"/>
      <c r="D3195" s="157"/>
      <c r="E3195" s="158"/>
      <c r="F3195" s="159"/>
      <c r="G3195" s="158"/>
      <c r="H3195" s="160"/>
      <c r="N3195" s="62">
        <f t="shared" si="98"/>
        <v>0</v>
      </c>
    </row>
    <row r="3196" spans="3:14">
      <c r="C3196" s="156"/>
      <c r="D3196" s="157"/>
      <c r="E3196" s="158"/>
      <c r="F3196" s="159"/>
      <c r="G3196" s="158"/>
      <c r="H3196" s="160"/>
      <c r="N3196" s="62">
        <f t="shared" si="98"/>
        <v>0</v>
      </c>
    </row>
    <row r="3197" spans="3:14">
      <c r="C3197" s="156"/>
      <c r="D3197" s="157"/>
      <c r="E3197" s="158"/>
      <c r="F3197" s="159"/>
      <c r="G3197" s="158"/>
      <c r="H3197" s="160"/>
      <c r="N3197" s="62">
        <f t="shared" si="98"/>
        <v>0</v>
      </c>
    </row>
    <row r="3198" spans="3:14">
      <c r="C3198" s="156"/>
      <c r="D3198" s="157"/>
      <c r="E3198" s="158"/>
      <c r="F3198" s="159"/>
      <c r="G3198" s="158"/>
      <c r="H3198" s="160"/>
      <c r="N3198" s="62">
        <f t="shared" si="98"/>
        <v>0</v>
      </c>
    </row>
    <row r="3199" spans="3:14">
      <c r="C3199" s="156"/>
      <c r="D3199" s="157"/>
      <c r="E3199" s="158"/>
      <c r="F3199" s="159"/>
      <c r="G3199" s="158"/>
      <c r="H3199" s="160"/>
      <c r="N3199" s="62">
        <f t="shared" si="98"/>
        <v>0</v>
      </c>
    </row>
    <row r="3200" spans="3:14">
      <c r="C3200" s="156"/>
      <c r="D3200" s="157"/>
      <c r="E3200" s="158"/>
      <c r="F3200" s="159"/>
      <c r="G3200" s="158"/>
      <c r="H3200" s="160"/>
      <c r="N3200" s="62">
        <f t="shared" si="98"/>
        <v>0</v>
      </c>
    </row>
    <row r="3201" spans="3:14">
      <c r="C3201" s="156"/>
      <c r="D3201" s="157"/>
      <c r="E3201" s="158"/>
      <c r="F3201" s="159"/>
      <c r="G3201" s="158"/>
      <c r="H3201" s="160"/>
      <c r="N3201" s="62">
        <f t="shared" si="98"/>
        <v>0</v>
      </c>
    </row>
    <row r="3202" spans="3:14">
      <c r="C3202" s="156"/>
      <c r="D3202" s="157"/>
      <c r="E3202" s="158"/>
      <c r="F3202" s="159"/>
      <c r="G3202" s="158"/>
      <c r="H3202" s="160"/>
      <c r="N3202" s="62">
        <f t="shared" si="98"/>
        <v>0</v>
      </c>
    </row>
    <row r="3203" spans="3:14">
      <c r="C3203" s="156"/>
      <c r="D3203" s="157"/>
      <c r="E3203" s="158"/>
      <c r="F3203" s="159"/>
      <c r="G3203" s="158"/>
      <c r="H3203" s="160"/>
      <c r="N3203" s="62">
        <f t="shared" si="98"/>
        <v>0</v>
      </c>
    </row>
    <row r="3204" spans="3:14">
      <c r="C3204" s="156"/>
      <c r="D3204" s="157"/>
      <c r="E3204" s="158"/>
      <c r="F3204" s="159"/>
      <c r="G3204" s="158"/>
      <c r="H3204" s="160"/>
      <c r="N3204" s="62">
        <f t="shared" ref="N3204:N3267" si="99">IF(D3204=0,D3203,D3204)</f>
        <v>0</v>
      </c>
    </row>
    <row r="3205" spans="3:14">
      <c r="C3205" s="156"/>
      <c r="D3205" s="157"/>
      <c r="E3205" s="158"/>
      <c r="F3205" s="159"/>
      <c r="G3205" s="158"/>
      <c r="H3205" s="160"/>
      <c r="N3205" s="62">
        <f t="shared" si="99"/>
        <v>0</v>
      </c>
    </row>
    <row r="3206" spans="3:14">
      <c r="C3206" s="156"/>
      <c r="D3206" s="157"/>
      <c r="E3206" s="158"/>
      <c r="F3206" s="159"/>
      <c r="G3206" s="158"/>
      <c r="H3206" s="160"/>
      <c r="N3206" s="62">
        <f t="shared" si="99"/>
        <v>0</v>
      </c>
    </row>
    <row r="3207" spans="3:14">
      <c r="C3207" s="156"/>
      <c r="D3207" s="157"/>
      <c r="E3207" s="158"/>
      <c r="F3207" s="159"/>
      <c r="G3207" s="158"/>
      <c r="H3207" s="160"/>
      <c r="N3207" s="62">
        <f t="shared" si="99"/>
        <v>0</v>
      </c>
    </row>
    <row r="3208" spans="3:14">
      <c r="C3208" s="156"/>
      <c r="D3208" s="157"/>
      <c r="E3208" s="158"/>
      <c r="F3208" s="159"/>
      <c r="G3208" s="158"/>
      <c r="H3208" s="160"/>
      <c r="N3208" s="62">
        <f t="shared" si="99"/>
        <v>0</v>
      </c>
    </row>
    <row r="3209" spans="3:14">
      <c r="C3209" s="156"/>
      <c r="D3209" s="157"/>
      <c r="E3209" s="158"/>
      <c r="F3209" s="159"/>
      <c r="G3209" s="158"/>
      <c r="H3209" s="160"/>
      <c r="N3209" s="62">
        <f t="shared" si="99"/>
        <v>0</v>
      </c>
    </row>
    <row r="3210" spans="3:14">
      <c r="C3210" s="156"/>
      <c r="D3210" s="157"/>
      <c r="E3210" s="158"/>
      <c r="F3210" s="159"/>
      <c r="G3210" s="158"/>
      <c r="H3210" s="160"/>
      <c r="N3210" s="62">
        <f t="shared" si="99"/>
        <v>0</v>
      </c>
    </row>
    <row r="3211" spans="3:14">
      <c r="C3211" s="156"/>
      <c r="D3211" s="157"/>
      <c r="E3211" s="158"/>
      <c r="F3211" s="159"/>
      <c r="G3211" s="158"/>
      <c r="H3211" s="160"/>
      <c r="N3211" s="62">
        <f t="shared" si="99"/>
        <v>0</v>
      </c>
    </row>
    <row r="3212" spans="3:14">
      <c r="C3212" s="156"/>
      <c r="D3212" s="157"/>
      <c r="E3212" s="158"/>
      <c r="F3212" s="159"/>
      <c r="G3212" s="158"/>
      <c r="H3212" s="160"/>
      <c r="N3212" s="62">
        <f t="shared" si="99"/>
        <v>0</v>
      </c>
    </row>
    <row r="3213" spans="3:14">
      <c r="C3213" s="156"/>
      <c r="D3213" s="157"/>
      <c r="E3213" s="158"/>
      <c r="F3213" s="159"/>
      <c r="G3213" s="158"/>
      <c r="H3213" s="160"/>
      <c r="N3213" s="62">
        <f t="shared" si="99"/>
        <v>0</v>
      </c>
    </row>
    <row r="3214" spans="3:14">
      <c r="C3214" s="156"/>
      <c r="D3214" s="157"/>
      <c r="E3214" s="158"/>
      <c r="F3214" s="159"/>
      <c r="G3214" s="158"/>
      <c r="H3214" s="160"/>
      <c r="N3214" s="62">
        <f t="shared" si="99"/>
        <v>0</v>
      </c>
    </row>
    <row r="3215" spans="3:14">
      <c r="C3215" s="156"/>
      <c r="D3215" s="157"/>
      <c r="E3215" s="158"/>
      <c r="F3215" s="159"/>
      <c r="G3215" s="158"/>
      <c r="H3215" s="160"/>
      <c r="N3215" s="62">
        <f t="shared" si="99"/>
        <v>0</v>
      </c>
    </row>
    <row r="3216" spans="3:14">
      <c r="C3216" s="156"/>
      <c r="D3216" s="157"/>
      <c r="E3216" s="158"/>
      <c r="F3216" s="159"/>
      <c r="G3216" s="158"/>
      <c r="H3216" s="160"/>
      <c r="N3216" s="62">
        <f t="shared" si="99"/>
        <v>0</v>
      </c>
    </row>
    <row r="3217" spans="3:14">
      <c r="C3217" s="156"/>
      <c r="D3217" s="157"/>
      <c r="E3217" s="158"/>
      <c r="F3217" s="159"/>
      <c r="G3217" s="158"/>
      <c r="H3217" s="160"/>
      <c r="N3217" s="62">
        <f t="shared" si="99"/>
        <v>0</v>
      </c>
    </row>
    <row r="3218" spans="3:14">
      <c r="C3218" s="156"/>
      <c r="D3218" s="157"/>
      <c r="E3218" s="158"/>
      <c r="F3218" s="159"/>
      <c r="G3218" s="158"/>
      <c r="H3218" s="160"/>
      <c r="N3218" s="62">
        <f t="shared" si="99"/>
        <v>0</v>
      </c>
    </row>
    <row r="3219" spans="3:14">
      <c r="C3219" s="156"/>
      <c r="D3219" s="157"/>
      <c r="E3219" s="158"/>
      <c r="F3219" s="159"/>
      <c r="G3219" s="158"/>
      <c r="H3219" s="160"/>
      <c r="N3219" s="62">
        <f t="shared" si="99"/>
        <v>0</v>
      </c>
    </row>
    <row r="3220" spans="3:14">
      <c r="C3220" s="156"/>
      <c r="D3220" s="157"/>
      <c r="E3220" s="158"/>
      <c r="F3220" s="159"/>
      <c r="G3220" s="158"/>
      <c r="H3220" s="160"/>
      <c r="N3220" s="62">
        <f t="shared" si="99"/>
        <v>0</v>
      </c>
    </row>
    <row r="3221" spans="3:14">
      <c r="C3221" s="156"/>
      <c r="D3221" s="157"/>
      <c r="E3221" s="158"/>
      <c r="F3221" s="159"/>
      <c r="G3221" s="158"/>
      <c r="H3221" s="160"/>
      <c r="N3221" s="62">
        <f t="shared" si="99"/>
        <v>0</v>
      </c>
    </row>
    <row r="3222" spans="3:14">
      <c r="C3222" s="156"/>
      <c r="D3222" s="157"/>
      <c r="E3222" s="158"/>
      <c r="F3222" s="159"/>
      <c r="G3222" s="158"/>
      <c r="H3222" s="160"/>
      <c r="N3222" s="62">
        <f t="shared" si="99"/>
        <v>0</v>
      </c>
    </row>
    <row r="3223" spans="3:14">
      <c r="C3223" s="156"/>
      <c r="D3223" s="157"/>
      <c r="E3223" s="158"/>
      <c r="F3223" s="159"/>
      <c r="G3223" s="158"/>
      <c r="H3223" s="160"/>
      <c r="N3223" s="62">
        <f t="shared" si="99"/>
        <v>0</v>
      </c>
    </row>
    <row r="3224" spans="3:14">
      <c r="C3224" s="156"/>
      <c r="D3224" s="157"/>
      <c r="E3224" s="158"/>
      <c r="F3224" s="159"/>
      <c r="G3224" s="158"/>
      <c r="H3224" s="160"/>
      <c r="N3224" s="62">
        <f t="shared" si="99"/>
        <v>0</v>
      </c>
    </row>
    <row r="3225" spans="3:14">
      <c r="C3225" s="156"/>
      <c r="D3225" s="157"/>
      <c r="E3225" s="158"/>
      <c r="F3225" s="159"/>
      <c r="G3225" s="158"/>
      <c r="H3225" s="160"/>
      <c r="N3225" s="62">
        <f t="shared" si="99"/>
        <v>0</v>
      </c>
    </row>
    <row r="3226" spans="3:14">
      <c r="C3226" s="156"/>
      <c r="D3226" s="157"/>
      <c r="E3226" s="158"/>
      <c r="F3226" s="159"/>
      <c r="G3226" s="158"/>
      <c r="H3226" s="160"/>
      <c r="N3226" s="62">
        <f t="shared" si="99"/>
        <v>0</v>
      </c>
    </row>
    <row r="3227" spans="3:14">
      <c r="C3227" s="156"/>
      <c r="D3227" s="157"/>
      <c r="E3227" s="158"/>
      <c r="F3227" s="159"/>
      <c r="G3227" s="158"/>
      <c r="H3227" s="160"/>
      <c r="N3227" s="62">
        <f t="shared" si="99"/>
        <v>0</v>
      </c>
    </row>
    <row r="3228" spans="3:14">
      <c r="C3228" s="156"/>
      <c r="D3228" s="157"/>
      <c r="E3228" s="158"/>
      <c r="F3228" s="159"/>
      <c r="G3228" s="158"/>
      <c r="H3228" s="160"/>
      <c r="N3228" s="62">
        <f t="shared" si="99"/>
        <v>0</v>
      </c>
    </row>
    <row r="3229" spans="3:14">
      <c r="C3229" s="156"/>
      <c r="D3229" s="157"/>
      <c r="E3229" s="158"/>
      <c r="F3229" s="159"/>
      <c r="G3229" s="158"/>
      <c r="H3229" s="160"/>
      <c r="N3229" s="62">
        <f t="shared" si="99"/>
        <v>0</v>
      </c>
    </row>
    <row r="3230" spans="3:14">
      <c r="C3230" s="156"/>
      <c r="D3230" s="157"/>
      <c r="E3230" s="158"/>
      <c r="F3230" s="159"/>
      <c r="G3230" s="158"/>
      <c r="H3230" s="160"/>
      <c r="N3230" s="62">
        <f t="shared" si="99"/>
        <v>0</v>
      </c>
    </row>
    <row r="3231" spans="3:14">
      <c r="C3231" s="156"/>
      <c r="D3231" s="157"/>
      <c r="E3231" s="158"/>
      <c r="F3231" s="159"/>
      <c r="G3231" s="158"/>
      <c r="H3231" s="160"/>
      <c r="N3231" s="62">
        <f t="shared" si="99"/>
        <v>0</v>
      </c>
    </row>
    <row r="3232" spans="3:14">
      <c r="C3232" s="156"/>
      <c r="D3232" s="157"/>
      <c r="E3232" s="158"/>
      <c r="F3232" s="159"/>
      <c r="G3232" s="158"/>
      <c r="H3232" s="160"/>
      <c r="N3232" s="62">
        <f t="shared" si="99"/>
        <v>0</v>
      </c>
    </row>
    <row r="3233" spans="3:14">
      <c r="C3233" s="156"/>
      <c r="D3233" s="157"/>
      <c r="E3233" s="158"/>
      <c r="F3233" s="159"/>
      <c r="G3233" s="158"/>
      <c r="H3233" s="160"/>
      <c r="N3233" s="62">
        <f t="shared" si="99"/>
        <v>0</v>
      </c>
    </row>
    <row r="3234" spans="3:14">
      <c r="C3234" s="156"/>
      <c r="D3234" s="157"/>
      <c r="E3234" s="158"/>
      <c r="F3234" s="159"/>
      <c r="G3234" s="158"/>
      <c r="H3234" s="160"/>
      <c r="N3234" s="62">
        <f t="shared" si="99"/>
        <v>0</v>
      </c>
    </row>
    <row r="3235" spans="3:14">
      <c r="C3235" s="156"/>
      <c r="D3235" s="157"/>
      <c r="E3235" s="158"/>
      <c r="F3235" s="159"/>
      <c r="G3235" s="158"/>
      <c r="H3235" s="160"/>
      <c r="N3235" s="62">
        <f t="shared" si="99"/>
        <v>0</v>
      </c>
    </row>
    <row r="3236" spans="3:14">
      <c r="C3236" s="156"/>
      <c r="D3236" s="157"/>
      <c r="E3236" s="158"/>
      <c r="F3236" s="159"/>
      <c r="G3236" s="158"/>
      <c r="H3236" s="160"/>
      <c r="N3236" s="62">
        <f t="shared" si="99"/>
        <v>0</v>
      </c>
    </row>
    <row r="3237" spans="3:14">
      <c r="C3237" s="156"/>
      <c r="D3237" s="157"/>
      <c r="E3237" s="158"/>
      <c r="F3237" s="159"/>
      <c r="G3237" s="158"/>
      <c r="H3237" s="160"/>
      <c r="N3237" s="62">
        <f t="shared" si="99"/>
        <v>0</v>
      </c>
    </row>
    <row r="3238" spans="3:14">
      <c r="C3238" s="156"/>
      <c r="D3238" s="157"/>
      <c r="E3238" s="158"/>
      <c r="F3238" s="159"/>
      <c r="G3238" s="158"/>
      <c r="H3238" s="160"/>
      <c r="N3238" s="62">
        <f t="shared" si="99"/>
        <v>0</v>
      </c>
    </row>
    <row r="3239" spans="3:14">
      <c r="C3239" s="156"/>
      <c r="D3239" s="157"/>
      <c r="E3239" s="158"/>
      <c r="F3239" s="159"/>
      <c r="G3239" s="158"/>
      <c r="H3239" s="160"/>
      <c r="N3239" s="62">
        <f t="shared" si="99"/>
        <v>0</v>
      </c>
    </row>
    <row r="3240" spans="3:14">
      <c r="C3240" s="156"/>
      <c r="D3240" s="157"/>
      <c r="E3240" s="158"/>
      <c r="F3240" s="159"/>
      <c r="G3240" s="158"/>
      <c r="H3240" s="160"/>
      <c r="N3240" s="62">
        <f t="shared" si="99"/>
        <v>0</v>
      </c>
    </row>
    <row r="3241" spans="3:14">
      <c r="C3241" s="156"/>
      <c r="D3241" s="157"/>
      <c r="E3241" s="158"/>
      <c r="F3241" s="159"/>
      <c r="G3241" s="158"/>
      <c r="H3241" s="160"/>
      <c r="N3241" s="62">
        <f t="shared" si="99"/>
        <v>0</v>
      </c>
    </row>
    <row r="3242" spans="3:14">
      <c r="C3242" s="156"/>
      <c r="D3242" s="157"/>
      <c r="E3242" s="158"/>
      <c r="F3242" s="159"/>
      <c r="G3242" s="158"/>
      <c r="H3242" s="160"/>
      <c r="N3242" s="62">
        <f t="shared" si="99"/>
        <v>0</v>
      </c>
    </row>
    <row r="3243" spans="3:14">
      <c r="C3243" s="156"/>
      <c r="D3243" s="157"/>
      <c r="E3243" s="158"/>
      <c r="F3243" s="159"/>
      <c r="G3243" s="158"/>
      <c r="H3243" s="160"/>
      <c r="N3243" s="62">
        <f t="shared" si="99"/>
        <v>0</v>
      </c>
    </row>
    <row r="3244" spans="3:14">
      <c r="C3244" s="156"/>
      <c r="D3244" s="157"/>
      <c r="E3244" s="158"/>
      <c r="F3244" s="159"/>
      <c r="G3244" s="158"/>
      <c r="H3244" s="160"/>
      <c r="N3244" s="62">
        <f t="shared" si="99"/>
        <v>0</v>
      </c>
    </row>
    <row r="3245" spans="3:14">
      <c r="C3245" s="156"/>
      <c r="D3245" s="157"/>
      <c r="E3245" s="158"/>
      <c r="F3245" s="159"/>
      <c r="G3245" s="158"/>
      <c r="H3245" s="160"/>
      <c r="N3245" s="62">
        <f t="shared" si="99"/>
        <v>0</v>
      </c>
    </row>
    <row r="3246" spans="3:14">
      <c r="C3246" s="156"/>
      <c r="D3246" s="157"/>
      <c r="E3246" s="158"/>
      <c r="F3246" s="159"/>
      <c r="G3246" s="158"/>
      <c r="H3246" s="160"/>
      <c r="N3246" s="62">
        <f t="shared" si="99"/>
        <v>0</v>
      </c>
    </row>
    <row r="3247" spans="3:14">
      <c r="C3247" s="156"/>
      <c r="D3247" s="157"/>
      <c r="E3247" s="158"/>
      <c r="F3247" s="159"/>
      <c r="G3247" s="158"/>
      <c r="H3247" s="160"/>
      <c r="N3247" s="62">
        <f t="shared" si="99"/>
        <v>0</v>
      </c>
    </row>
    <row r="3248" spans="3:14">
      <c r="C3248" s="156"/>
      <c r="D3248" s="157"/>
      <c r="E3248" s="158"/>
      <c r="F3248" s="159"/>
      <c r="G3248" s="158"/>
      <c r="H3248" s="160"/>
      <c r="N3248" s="62">
        <f t="shared" si="99"/>
        <v>0</v>
      </c>
    </row>
    <row r="3249" spans="3:14">
      <c r="C3249" s="156"/>
      <c r="D3249" s="157"/>
      <c r="E3249" s="158"/>
      <c r="F3249" s="159"/>
      <c r="G3249" s="158"/>
      <c r="H3249" s="160"/>
      <c r="N3249" s="62">
        <f t="shared" si="99"/>
        <v>0</v>
      </c>
    </row>
    <row r="3250" spans="3:14">
      <c r="C3250" s="156"/>
      <c r="D3250" s="157"/>
      <c r="E3250" s="158"/>
      <c r="F3250" s="159"/>
      <c r="G3250" s="158"/>
      <c r="H3250" s="160"/>
      <c r="N3250" s="62">
        <f t="shared" si="99"/>
        <v>0</v>
      </c>
    </row>
    <row r="3251" spans="3:14">
      <c r="C3251" s="156"/>
      <c r="D3251" s="157"/>
      <c r="E3251" s="158"/>
      <c r="F3251" s="159"/>
      <c r="G3251" s="158"/>
      <c r="H3251" s="160"/>
      <c r="N3251" s="62">
        <f t="shared" si="99"/>
        <v>0</v>
      </c>
    </row>
    <row r="3252" spans="3:14">
      <c r="C3252" s="156"/>
      <c r="D3252" s="157"/>
      <c r="E3252" s="158"/>
      <c r="F3252" s="159"/>
      <c r="G3252" s="158"/>
      <c r="H3252" s="160"/>
      <c r="N3252" s="62">
        <f t="shared" si="99"/>
        <v>0</v>
      </c>
    </row>
    <row r="3253" spans="3:14">
      <c r="C3253" s="156"/>
      <c r="D3253" s="157"/>
      <c r="E3253" s="158"/>
      <c r="F3253" s="159"/>
      <c r="G3253" s="158"/>
      <c r="H3253" s="160"/>
      <c r="N3253" s="62">
        <f t="shared" si="99"/>
        <v>0</v>
      </c>
    </row>
    <row r="3254" spans="3:14">
      <c r="C3254" s="156"/>
      <c r="D3254" s="157"/>
      <c r="E3254" s="158"/>
      <c r="F3254" s="159"/>
      <c r="G3254" s="158"/>
      <c r="H3254" s="160"/>
      <c r="N3254" s="62">
        <f t="shared" si="99"/>
        <v>0</v>
      </c>
    </row>
    <row r="3255" spans="3:14">
      <c r="C3255" s="156"/>
      <c r="D3255" s="157"/>
      <c r="E3255" s="158"/>
      <c r="F3255" s="159"/>
      <c r="G3255" s="158"/>
      <c r="H3255" s="160"/>
      <c r="N3255" s="62">
        <f t="shared" si="99"/>
        <v>0</v>
      </c>
    </row>
    <row r="3256" spans="3:14">
      <c r="C3256" s="156"/>
      <c r="D3256" s="157"/>
      <c r="E3256" s="158"/>
      <c r="F3256" s="159"/>
      <c r="G3256" s="158"/>
      <c r="H3256" s="160"/>
      <c r="N3256" s="62">
        <f t="shared" si="99"/>
        <v>0</v>
      </c>
    </row>
    <row r="3257" spans="3:14">
      <c r="C3257" s="156"/>
      <c r="D3257" s="157"/>
      <c r="E3257" s="158"/>
      <c r="F3257" s="159"/>
      <c r="G3257" s="158"/>
      <c r="H3257" s="160"/>
      <c r="N3257" s="62">
        <f t="shared" si="99"/>
        <v>0</v>
      </c>
    </row>
    <row r="3258" spans="3:14">
      <c r="C3258" s="156"/>
      <c r="D3258" s="157"/>
      <c r="E3258" s="158"/>
      <c r="F3258" s="159"/>
      <c r="G3258" s="158"/>
      <c r="H3258" s="160"/>
      <c r="N3258" s="62">
        <f t="shared" si="99"/>
        <v>0</v>
      </c>
    </row>
    <row r="3259" spans="3:14">
      <c r="C3259" s="156"/>
      <c r="D3259" s="157"/>
      <c r="E3259" s="158"/>
      <c r="F3259" s="159"/>
      <c r="G3259" s="158"/>
      <c r="H3259" s="160"/>
      <c r="N3259" s="62">
        <f t="shared" si="99"/>
        <v>0</v>
      </c>
    </row>
    <row r="3260" spans="3:14">
      <c r="C3260" s="156"/>
      <c r="D3260" s="157"/>
      <c r="E3260" s="158"/>
      <c r="F3260" s="159"/>
      <c r="G3260" s="158"/>
      <c r="H3260" s="160"/>
      <c r="N3260" s="62">
        <f t="shared" si="99"/>
        <v>0</v>
      </c>
    </row>
    <row r="3261" spans="3:14">
      <c r="C3261" s="156"/>
      <c r="D3261" s="157"/>
      <c r="E3261" s="158"/>
      <c r="F3261" s="159"/>
      <c r="G3261" s="158"/>
      <c r="H3261" s="160"/>
      <c r="N3261" s="62">
        <f t="shared" si="99"/>
        <v>0</v>
      </c>
    </row>
    <row r="3262" spans="3:14">
      <c r="C3262" s="156"/>
      <c r="D3262" s="157"/>
      <c r="E3262" s="158"/>
      <c r="F3262" s="159"/>
      <c r="G3262" s="158"/>
      <c r="H3262" s="160"/>
      <c r="N3262" s="62">
        <f t="shared" si="99"/>
        <v>0</v>
      </c>
    </row>
    <row r="3263" spans="3:14">
      <c r="C3263" s="156"/>
      <c r="D3263" s="157"/>
      <c r="E3263" s="158"/>
      <c r="F3263" s="159"/>
      <c r="G3263" s="158"/>
      <c r="H3263" s="160"/>
      <c r="N3263" s="62">
        <f t="shared" si="99"/>
        <v>0</v>
      </c>
    </row>
    <row r="3264" spans="3:14">
      <c r="C3264" s="156"/>
      <c r="D3264" s="157"/>
      <c r="E3264" s="158"/>
      <c r="F3264" s="159"/>
      <c r="G3264" s="158"/>
      <c r="H3264" s="160"/>
      <c r="N3264" s="62">
        <f t="shared" si="99"/>
        <v>0</v>
      </c>
    </row>
    <row r="3265" spans="3:14">
      <c r="C3265" s="156"/>
      <c r="D3265" s="157"/>
      <c r="E3265" s="158"/>
      <c r="F3265" s="159"/>
      <c r="G3265" s="158"/>
      <c r="H3265" s="160"/>
      <c r="N3265" s="62">
        <f t="shared" si="99"/>
        <v>0</v>
      </c>
    </row>
    <row r="3266" spans="3:14">
      <c r="C3266" s="156"/>
      <c r="D3266" s="157"/>
      <c r="E3266" s="158"/>
      <c r="F3266" s="159"/>
      <c r="G3266" s="158"/>
      <c r="H3266" s="160"/>
      <c r="N3266" s="62">
        <f t="shared" si="99"/>
        <v>0</v>
      </c>
    </row>
    <row r="3267" spans="3:14">
      <c r="C3267" s="156"/>
      <c r="D3267" s="157"/>
      <c r="E3267" s="158"/>
      <c r="F3267" s="159"/>
      <c r="G3267" s="158"/>
      <c r="H3267" s="160"/>
      <c r="N3267" s="62">
        <f t="shared" si="99"/>
        <v>0</v>
      </c>
    </row>
    <row r="3268" spans="3:14">
      <c r="C3268" s="156"/>
      <c r="D3268" s="157"/>
      <c r="E3268" s="158"/>
      <c r="F3268" s="159"/>
      <c r="G3268" s="158"/>
      <c r="H3268" s="160"/>
      <c r="N3268" s="62">
        <f t="shared" ref="N3268:N3331" si="100">IF(D3268=0,D3267,D3268)</f>
        <v>0</v>
      </c>
    </row>
    <row r="3269" spans="3:14">
      <c r="C3269" s="156"/>
      <c r="D3269" s="157"/>
      <c r="E3269" s="158"/>
      <c r="F3269" s="159"/>
      <c r="G3269" s="158"/>
      <c r="H3269" s="160"/>
      <c r="N3269" s="62">
        <f t="shared" si="100"/>
        <v>0</v>
      </c>
    </row>
    <row r="3270" spans="3:14">
      <c r="C3270" s="156"/>
      <c r="D3270" s="157"/>
      <c r="E3270" s="158"/>
      <c r="F3270" s="159"/>
      <c r="G3270" s="158"/>
      <c r="H3270" s="160"/>
      <c r="N3270" s="62">
        <f t="shared" si="100"/>
        <v>0</v>
      </c>
    </row>
    <row r="3271" spans="3:14">
      <c r="C3271" s="156"/>
      <c r="D3271" s="157"/>
      <c r="E3271" s="158"/>
      <c r="F3271" s="159"/>
      <c r="G3271" s="158"/>
      <c r="H3271" s="160"/>
      <c r="N3271" s="62">
        <f t="shared" si="100"/>
        <v>0</v>
      </c>
    </row>
    <row r="3272" spans="3:14">
      <c r="C3272" s="156"/>
      <c r="D3272" s="157"/>
      <c r="E3272" s="158"/>
      <c r="F3272" s="159"/>
      <c r="G3272" s="158"/>
      <c r="H3272" s="160"/>
      <c r="N3272" s="62">
        <f t="shared" si="100"/>
        <v>0</v>
      </c>
    </row>
    <row r="3273" spans="3:14">
      <c r="C3273" s="156"/>
      <c r="D3273" s="157"/>
      <c r="E3273" s="158"/>
      <c r="F3273" s="159"/>
      <c r="G3273" s="158"/>
      <c r="H3273" s="160"/>
      <c r="N3273" s="62">
        <f t="shared" si="100"/>
        <v>0</v>
      </c>
    </row>
    <row r="3274" spans="3:14">
      <c r="C3274" s="156"/>
      <c r="D3274" s="157"/>
      <c r="E3274" s="158"/>
      <c r="F3274" s="159"/>
      <c r="G3274" s="158"/>
      <c r="H3274" s="160"/>
      <c r="N3274" s="62">
        <f t="shared" si="100"/>
        <v>0</v>
      </c>
    </row>
    <row r="3275" spans="3:14">
      <c r="C3275" s="156"/>
      <c r="D3275" s="157"/>
      <c r="E3275" s="158"/>
      <c r="F3275" s="159"/>
      <c r="G3275" s="158"/>
      <c r="H3275" s="160"/>
      <c r="N3275" s="62">
        <f t="shared" si="100"/>
        <v>0</v>
      </c>
    </row>
    <row r="3276" spans="3:14">
      <c r="C3276" s="156"/>
      <c r="D3276" s="157"/>
      <c r="E3276" s="158"/>
      <c r="F3276" s="159"/>
      <c r="G3276" s="158"/>
      <c r="H3276" s="160"/>
      <c r="N3276" s="62">
        <f t="shared" si="100"/>
        <v>0</v>
      </c>
    </row>
    <row r="3277" spans="3:14">
      <c r="C3277" s="156"/>
      <c r="D3277" s="157"/>
      <c r="E3277" s="158"/>
      <c r="F3277" s="159"/>
      <c r="G3277" s="158"/>
      <c r="H3277" s="160"/>
      <c r="N3277" s="62">
        <f t="shared" si="100"/>
        <v>0</v>
      </c>
    </row>
    <row r="3278" spans="3:14">
      <c r="C3278" s="156"/>
      <c r="D3278" s="157"/>
      <c r="E3278" s="158"/>
      <c r="F3278" s="159"/>
      <c r="G3278" s="158"/>
      <c r="H3278" s="160"/>
      <c r="N3278" s="62">
        <f t="shared" si="100"/>
        <v>0</v>
      </c>
    </row>
    <row r="3279" spans="3:14">
      <c r="C3279" s="156"/>
      <c r="D3279" s="157"/>
      <c r="E3279" s="158"/>
      <c r="F3279" s="159"/>
      <c r="G3279" s="158"/>
      <c r="H3279" s="160"/>
      <c r="N3279" s="62">
        <f t="shared" si="100"/>
        <v>0</v>
      </c>
    </row>
    <row r="3280" spans="3:14">
      <c r="C3280" s="156"/>
      <c r="D3280" s="157"/>
      <c r="E3280" s="158"/>
      <c r="F3280" s="159"/>
      <c r="G3280" s="158"/>
      <c r="H3280" s="160"/>
      <c r="N3280" s="62">
        <f t="shared" si="100"/>
        <v>0</v>
      </c>
    </row>
    <row r="3281" spans="3:14">
      <c r="C3281" s="156"/>
      <c r="D3281" s="157"/>
      <c r="E3281" s="158"/>
      <c r="F3281" s="159"/>
      <c r="G3281" s="158"/>
      <c r="H3281" s="160"/>
      <c r="N3281" s="62">
        <f t="shared" si="100"/>
        <v>0</v>
      </c>
    </row>
    <row r="3282" spans="3:14">
      <c r="C3282" s="156"/>
      <c r="D3282" s="157"/>
      <c r="E3282" s="158"/>
      <c r="F3282" s="159"/>
      <c r="G3282" s="158"/>
      <c r="H3282" s="160"/>
      <c r="N3282" s="62">
        <f t="shared" si="100"/>
        <v>0</v>
      </c>
    </row>
    <row r="3283" spans="3:14">
      <c r="C3283" s="156"/>
      <c r="D3283" s="157"/>
      <c r="E3283" s="158"/>
      <c r="F3283" s="159"/>
      <c r="G3283" s="158"/>
      <c r="H3283" s="160"/>
      <c r="N3283" s="62">
        <f t="shared" si="100"/>
        <v>0</v>
      </c>
    </row>
    <row r="3284" spans="3:14">
      <c r="C3284" s="156"/>
      <c r="D3284" s="157"/>
      <c r="E3284" s="158"/>
      <c r="F3284" s="159"/>
      <c r="G3284" s="158"/>
      <c r="H3284" s="160"/>
      <c r="N3284" s="62">
        <f t="shared" si="100"/>
        <v>0</v>
      </c>
    </row>
    <row r="3285" spans="3:14">
      <c r="C3285" s="156"/>
      <c r="D3285" s="157"/>
      <c r="E3285" s="158"/>
      <c r="F3285" s="159"/>
      <c r="G3285" s="158"/>
      <c r="H3285" s="160"/>
      <c r="N3285" s="62">
        <f t="shared" si="100"/>
        <v>0</v>
      </c>
    </row>
    <row r="3286" spans="3:14">
      <c r="C3286" s="156"/>
      <c r="D3286" s="157"/>
      <c r="E3286" s="158"/>
      <c r="F3286" s="159"/>
      <c r="G3286" s="158"/>
      <c r="H3286" s="160"/>
      <c r="N3286" s="62">
        <f t="shared" si="100"/>
        <v>0</v>
      </c>
    </row>
    <row r="3287" spans="3:14">
      <c r="C3287" s="156"/>
      <c r="D3287" s="157"/>
      <c r="E3287" s="158"/>
      <c r="F3287" s="159"/>
      <c r="G3287" s="158"/>
      <c r="H3287" s="160"/>
      <c r="N3287" s="62">
        <f t="shared" si="100"/>
        <v>0</v>
      </c>
    </row>
    <row r="3288" spans="3:14">
      <c r="C3288" s="156"/>
      <c r="D3288" s="157"/>
      <c r="E3288" s="158"/>
      <c r="F3288" s="159"/>
      <c r="G3288" s="158"/>
      <c r="H3288" s="160"/>
      <c r="N3288" s="62">
        <f t="shared" si="100"/>
        <v>0</v>
      </c>
    </row>
    <row r="3289" spans="3:14">
      <c r="C3289" s="156"/>
      <c r="D3289" s="157"/>
      <c r="E3289" s="158"/>
      <c r="F3289" s="159"/>
      <c r="G3289" s="158"/>
      <c r="H3289" s="160"/>
      <c r="N3289" s="62">
        <f t="shared" si="100"/>
        <v>0</v>
      </c>
    </row>
    <row r="3290" spans="3:14">
      <c r="C3290" s="156"/>
      <c r="D3290" s="157"/>
      <c r="E3290" s="158"/>
      <c r="F3290" s="159"/>
      <c r="G3290" s="158"/>
      <c r="H3290" s="160"/>
      <c r="N3290" s="62">
        <f t="shared" si="100"/>
        <v>0</v>
      </c>
    </row>
    <row r="3291" spans="3:14">
      <c r="C3291" s="156"/>
      <c r="D3291" s="157"/>
      <c r="E3291" s="158"/>
      <c r="F3291" s="159"/>
      <c r="G3291" s="158"/>
      <c r="H3291" s="160"/>
      <c r="N3291" s="62">
        <f t="shared" si="100"/>
        <v>0</v>
      </c>
    </row>
    <row r="3292" spans="3:14">
      <c r="C3292" s="156"/>
      <c r="D3292" s="157"/>
      <c r="E3292" s="158"/>
      <c r="F3292" s="159"/>
      <c r="G3292" s="158"/>
      <c r="H3292" s="160"/>
      <c r="N3292" s="62">
        <f t="shared" si="100"/>
        <v>0</v>
      </c>
    </row>
    <row r="3293" spans="3:14">
      <c r="C3293" s="156"/>
      <c r="D3293" s="157"/>
      <c r="E3293" s="158"/>
      <c r="F3293" s="159"/>
      <c r="G3293" s="158"/>
      <c r="H3293" s="160"/>
      <c r="N3293" s="62">
        <f t="shared" si="100"/>
        <v>0</v>
      </c>
    </row>
    <row r="3294" spans="3:14">
      <c r="C3294" s="156"/>
      <c r="D3294" s="157"/>
      <c r="E3294" s="158"/>
      <c r="F3294" s="159"/>
      <c r="G3294" s="158"/>
      <c r="H3294" s="160"/>
      <c r="N3294" s="62">
        <f t="shared" si="100"/>
        <v>0</v>
      </c>
    </row>
    <row r="3295" spans="3:14">
      <c r="C3295" s="156"/>
      <c r="D3295" s="157"/>
      <c r="E3295" s="158"/>
      <c r="F3295" s="159"/>
      <c r="G3295" s="158"/>
      <c r="H3295" s="160"/>
      <c r="N3295" s="62">
        <f t="shared" si="100"/>
        <v>0</v>
      </c>
    </row>
    <row r="3296" spans="3:14">
      <c r="C3296" s="156"/>
      <c r="D3296" s="157"/>
      <c r="E3296" s="158"/>
      <c r="F3296" s="159"/>
      <c r="G3296" s="158"/>
      <c r="H3296" s="160"/>
      <c r="N3296" s="62">
        <f t="shared" si="100"/>
        <v>0</v>
      </c>
    </row>
    <row r="3297" spans="3:14">
      <c r="C3297" s="156"/>
      <c r="D3297" s="157"/>
      <c r="E3297" s="158"/>
      <c r="F3297" s="159"/>
      <c r="G3297" s="158"/>
      <c r="H3297" s="160"/>
      <c r="N3297" s="62">
        <f t="shared" si="100"/>
        <v>0</v>
      </c>
    </row>
    <row r="3298" spans="3:14">
      <c r="C3298" s="156"/>
      <c r="D3298" s="157"/>
      <c r="E3298" s="158"/>
      <c r="F3298" s="159"/>
      <c r="G3298" s="158"/>
      <c r="H3298" s="160"/>
      <c r="N3298" s="62">
        <f t="shared" si="100"/>
        <v>0</v>
      </c>
    </row>
    <row r="3299" spans="3:14">
      <c r="C3299" s="156"/>
      <c r="D3299" s="157"/>
      <c r="E3299" s="158"/>
      <c r="F3299" s="159"/>
      <c r="G3299" s="158"/>
      <c r="H3299" s="160"/>
      <c r="N3299" s="62">
        <f t="shared" si="100"/>
        <v>0</v>
      </c>
    </row>
    <row r="3300" spans="3:14">
      <c r="C3300" s="156"/>
      <c r="D3300" s="157"/>
      <c r="E3300" s="158"/>
      <c r="F3300" s="159"/>
      <c r="G3300" s="158"/>
      <c r="H3300" s="160"/>
      <c r="N3300" s="62">
        <f t="shared" si="100"/>
        <v>0</v>
      </c>
    </row>
    <row r="3301" spans="3:14">
      <c r="C3301" s="156"/>
      <c r="D3301" s="157"/>
      <c r="E3301" s="158"/>
      <c r="F3301" s="159"/>
      <c r="G3301" s="158"/>
      <c r="H3301" s="160"/>
      <c r="N3301" s="62">
        <f t="shared" si="100"/>
        <v>0</v>
      </c>
    </row>
    <row r="3302" spans="3:14">
      <c r="C3302" s="156"/>
      <c r="D3302" s="157"/>
      <c r="E3302" s="158"/>
      <c r="F3302" s="159"/>
      <c r="G3302" s="158"/>
      <c r="H3302" s="160"/>
      <c r="N3302" s="62">
        <f t="shared" si="100"/>
        <v>0</v>
      </c>
    </row>
    <row r="3303" spans="3:14">
      <c r="C3303" s="156"/>
      <c r="D3303" s="157"/>
      <c r="E3303" s="158"/>
      <c r="F3303" s="159"/>
      <c r="G3303" s="158"/>
      <c r="H3303" s="160"/>
      <c r="N3303" s="62">
        <f t="shared" si="100"/>
        <v>0</v>
      </c>
    </row>
    <row r="3304" spans="3:14">
      <c r="C3304" s="156"/>
      <c r="D3304" s="157"/>
      <c r="E3304" s="158"/>
      <c r="F3304" s="159"/>
      <c r="G3304" s="158"/>
      <c r="H3304" s="160"/>
      <c r="N3304" s="62">
        <f t="shared" si="100"/>
        <v>0</v>
      </c>
    </row>
    <row r="3305" spans="3:14">
      <c r="C3305" s="156"/>
      <c r="D3305" s="157"/>
      <c r="E3305" s="158"/>
      <c r="F3305" s="159"/>
      <c r="G3305" s="158"/>
      <c r="H3305" s="160"/>
      <c r="N3305" s="62">
        <f t="shared" si="100"/>
        <v>0</v>
      </c>
    </row>
    <row r="3306" spans="3:14">
      <c r="C3306" s="156"/>
      <c r="D3306" s="157"/>
      <c r="E3306" s="158"/>
      <c r="F3306" s="159"/>
      <c r="G3306" s="158"/>
      <c r="H3306" s="160"/>
      <c r="N3306" s="62">
        <f t="shared" si="100"/>
        <v>0</v>
      </c>
    </row>
    <row r="3307" spans="3:14">
      <c r="C3307" s="156"/>
      <c r="D3307" s="157"/>
      <c r="E3307" s="158"/>
      <c r="F3307" s="159"/>
      <c r="G3307" s="158"/>
      <c r="H3307" s="160"/>
      <c r="N3307" s="62">
        <f t="shared" si="100"/>
        <v>0</v>
      </c>
    </row>
    <row r="3308" spans="3:14">
      <c r="C3308" s="156"/>
      <c r="D3308" s="157"/>
      <c r="E3308" s="158"/>
      <c r="F3308" s="159"/>
      <c r="G3308" s="158"/>
      <c r="H3308" s="160"/>
      <c r="N3308" s="62">
        <f t="shared" si="100"/>
        <v>0</v>
      </c>
    </row>
    <row r="3309" spans="3:14">
      <c r="C3309" s="156"/>
      <c r="D3309" s="157"/>
      <c r="E3309" s="158"/>
      <c r="F3309" s="159"/>
      <c r="G3309" s="158"/>
      <c r="H3309" s="160"/>
      <c r="N3309" s="62">
        <f t="shared" si="100"/>
        <v>0</v>
      </c>
    </row>
    <row r="3310" spans="3:14">
      <c r="C3310" s="156"/>
      <c r="D3310" s="157"/>
      <c r="E3310" s="158"/>
      <c r="F3310" s="159"/>
      <c r="G3310" s="158"/>
      <c r="H3310" s="160"/>
      <c r="N3310" s="62">
        <f t="shared" si="100"/>
        <v>0</v>
      </c>
    </row>
    <row r="3311" spans="3:14">
      <c r="C3311" s="156"/>
      <c r="D3311" s="157"/>
      <c r="E3311" s="158"/>
      <c r="F3311" s="159"/>
      <c r="G3311" s="158"/>
      <c r="H3311" s="160"/>
      <c r="N3311" s="62">
        <f t="shared" si="100"/>
        <v>0</v>
      </c>
    </row>
    <row r="3312" spans="3:14">
      <c r="C3312" s="156"/>
      <c r="D3312" s="157"/>
      <c r="E3312" s="158"/>
      <c r="F3312" s="159"/>
      <c r="G3312" s="158"/>
      <c r="H3312" s="160"/>
      <c r="N3312" s="62">
        <f t="shared" si="100"/>
        <v>0</v>
      </c>
    </row>
    <row r="3313" spans="3:14">
      <c r="C3313" s="156"/>
      <c r="D3313" s="157"/>
      <c r="E3313" s="158"/>
      <c r="F3313" s="159"/>
      <c r="G3313" s="158"/>
      <c r="H3313" s="160"/>
      <c r="N3313" s="62">
        <f t="shared" si="100"/>
        <v>0</v>
      </c>
    </row>
    <row r="3314" spans="3:14">
      <c r="C3314" s="156"/>
      <c r="D3314" s="157"/>
      <c r="E3314" s="158"/>
      <c r="F3314" s="159"/>
      <c r="G3314" s="158"/>
      <c r="H3314" s="160"/>
      <c r="N3314" s="62">
        <f t="shared" si="100"/>
        <v>0</v>
      </c>
    </row>
    <row r="3315" spans="3:14">
      <c r="C3315" s="156"/>
      <c r="D3315" s="157"/>
      <c r="E3315" s="158"/>
      <c r="F3315" s="159"/>
      <c r="G3315" s="158"/>
      <c r="H3315" s="160"/>
      <c r="N3315" s="62">
        <f t="shared" si="100"/>
        <v>0</v>
      </c>
    </row>
    <row r="3316" spans="3:14">
      <c r="C3316" s="156"/>
      <c r="D3316" s="157"/>
      <c r="E3316" s="158"/>
      <c r="F3316" s="159"/>
      <c r="G3316" s="158"/>
      <c r="H3316" s="160"/>
      <c r="N3316" s="62">
        <f t="shared" si="100"/>
        <v>0</v>
      </c>
    </row>
    <row r="3317" spans="3:14">
      <c r="C3317" s="156"/>
      <c r="D3317" s="157"/>
      <c r="E3317" s="158"/>
      <c r="F3317" s="159"/>
      <c r="G3317" s="158"/>
      <c r="H3317" s="160"/>
      <c r="N3317" s="62">
        <f t="shared" si="100"/>
        <v>0</v>
      </c>
    </row>
    <row r="3318" spans="3:14">
      <c r="C3318" s="156"/>
      <c r="D3318" s="157"/>
      <c r="E3318" s="158"/>
      <c r="F3318" s="159"/>
      <c r="G3318" s="158"/>
      <c r="H3318" s="160"/>
      <c r="N3318" s="62">
        <f t="shared" si="100"/>
        <v>0</v>
      </c>
    </row>
    <row r="3319" spans="3:14">
      <c r="C3319" s="156"/>
      <c r="D3319" s="157"/>
      <c r="E3319" s="158"/>
      <c r="F3319" s="159"/>
      <c r="G3319" s="158"/>
      <c r="H3319" s="160"/>
      <c r="N3319" s="62">
        <f t="shared" si="100"/>
        <v>0</v>
      </c>
    </row>
    <row r="3320" spans="3:14">
      <c r="C3320" s="156"/>
      <c r="D3320" s="157"/>
      <c r="E3320" s="158"/>
      <c r="F3320" s="159"/>
      <c r="G3320" s="158"/>
      <c r="H3320" s="160"/>
      <c r="N3320" s="62">
        <f t="shared" si="100"/>
        <v>0</v>
      </c>
    </row>
    <row r="3321" spans="3:14">
      <c r="C3321" s="156"/>
      <c r="D3321" s="157"/>
      <c r="E3321" s="158"/>
      <c r="F3321" s="159"/>
      <c r="G3321" s="158"/>
      <c r="H3321" s="160"/>
      <c r="N3321" s="62">
        <f t="shared" si="100"/>
        <v>0</v>
      </c>
    </row>
    <row r="3322" spans="3:14">
      <c r="C3322" s="156"/>
      <c r="D3322" s="157"/>
      <c r="E3322" s="158"/>
      <c r="F3322" s="159"/>
      <c r="G3322" s="158"/>
      <c r="H3322" s="160"/>
      <c r="N3322" s="62">
        <f t="shared" si="100"/>
        <v>0</v>
      </c>
    </row>
    <row r="3323" spans="3:14">
      <c r="C3323" s="156"/>
      <c r="D3323" s="157"/>
      <c r="E3323" s="158"/>
      <c r="F3323" s="159"/>
      <c r="G3323" s="158"/>
      <c r="H3323" s="160"/>
      <c r="N3323" s="62">
        <f t="shared" si="100"/>
        <v>0</v>
      </c>
    </row>
    <row r="3324" spans="3:14">
      <c r="C3324" s="156"/>
      <c r="D3324" s="157"/>
      <c r="E3324" s="158"/>
      <c r="F3324" s="159"/>
      <c r="G3324" s="158"/>
      <c r="H3324" s="160"/>
      <c r="N3324" s="62">
        <f t="shared" si="100"/>
        <v>0</v>
      </c>
    </row>
    <row r="3325" spans="3:14">
      <c r="C3325" s="156"/>
      <c r="D3325" s="157"/>
      <c r="E3325" s="158"/>
      <c r="F3325" s="159"/>
      <c r="G3325" s="158"/>
      <c r="H3325" s="160"/>
      <c r="N3325" s="62">
        <f t="shared" si="100"/>
        <v>0</v>
      </c>
    </row>
    <row r="3326" spans="3:14">
      <c r="C3326" s="156"/>
      <c r="D3326" s="157"/>
      <c r="E3326" s="158"/>
      <c r="F3326" s="159"/>
      <c r="G3326" s="158"/>
      <c r="H3326" s="160"/>
      <c r="N3326" s="62">
        <f t="shared" si="100"/>
        <v>0</v>
      </c>
    </row>
    <row r="3327" spans="3:14">
      <c r="C3327" s="156"/>
      <c r="D3327" s="157"/>
      <c r="E3327" s="158"/>
      <c r="F3327" s="159"/>
      <c r="G3327" s="158"/>
      <c r="H3327" s="160"/>
      <c r="N3327" s="62">
        <f t="shared" si="100"/>
        <v>0</v>
      </c>
    </row>
    <row r="3328" spans="3:14">
      <c r="C3328" s="156"/>
      <c r="D3328" s="157"/>
      <c r="E3328" s="158"/>
      <c r="F3328" s="159"/>
      <c r="G3328" s="158"/>
      <c r="H3328" s="160"/>
      <c r="N3328" s="62">
        <f t="shared" si="100"/>
        <v>0</v>
      </c>
    </row>
    <row r="3329" spans="3:14">
      <c r="C3329" s="156"/>
      <c r="D3329" s="157"/>
      <c r="E3329" s="158"/>
      <c r="F3329" s="159"/>
      <c r="G3329" s="158"/>
      <c r="H3329" s="160"/>
      <c r="N3329" s="62">
        <f t="shared" si="100"/>
        <v>0</v>
      </c>
    </row>
    <row r="3330" spans="3:14">
      <c r="C3330" s="156"/>
      <c r="D3330" s="157"/>
      <c r="E3330" s="158"/>
      <c r="F3330" s="159"/>
      <c r="G3330" s="158"/>
      <c r="H3330" s="160"/>
      <c r="N3330" s="62">
        <f t="shared" si="100"/>
        <v>0</v>
      </c>
    </row>
    <row r="3331" spans="3:14">
      <c r="C3331" s="156"/>
      <c r="D3331" s="157"/>
      <c r="E3331" s="158"/>
      <c r="F3331" s="159"/>
      <c r="G3331" s="158"/>
      <c r="H3331" s="160"/>
      <c r="N3331" s="62">
        <f t="shared" si="100"/>
        <v>0</v>
      </c>
    </row>
    <row r="3332" spans="3:14">
      <c r="C3332" s="156"/>
      <c r="D3332" s="157"/>
      <c r="E3332" s="158"/>
      <c r="F3332" s="159"/>
      <c r="G3332" s="158"/>
      <c r="H3332" s="160"/>
      <c r="N3332" s="62">
        <f t="shared" ref="N3332:N3376" si="101">IF(D3332=0,D3331,D3332)</f>
        <v>0</v>
      </c>
    </row>
    <row r="3333" spans="3:14">
      <c r="C3333" s="156"/>
      <c r="D3333" s="157"/>
      <c r="E3333" s="158"/>
      <c r="F3333" s="159"/>
      <c r="G3333" s="158"/>
      <c r="H3333" s="160"/>
      <c r="N3333" s="62">
        <f t="shared" si="101"/>
        <v>0</v>
      </c>
    </row>
    <row r="3334" spans="3:14">
      <c r="C3334" s="156"/>
      <c r="D3334" s="157"/>
      <c r="E3334" s="158"/>
      <c r="F3334" s="159"/>
      <c r="G3334" s="158"/>
      <c r="H3334" s="160"/>
      <c r="N3334" s="62">
        <f t="shared" si="101"/>
        <v>0</v>
      </c>
    </row>
    <row r="3335" spans="3:14">
      <c r="C3335" s="156"/>
      <c r="D3335" s="157"/>
      <c r="E3335" s="158"/>
      <c r="F3335" s="159"/>
      <c r="G3335" s="158"/>
      <c r="H3335" s="160"/>
      <c r="N3335" s="62">
        <f t="shared" si="101"/>
        <v>0</v>
      </c>
    </row>
    <row r="3336" spans="3:14">
      <c r="C3336" s="156"/>
      <c r="D3336" s="157"/>
      <c r="E3336" s="158"/>
      <c r="F3336" s="159"/>
      <c r="G3336" s="158"/>
      <c r="H3336" s="160"/>
      <c r="N3336" s="62">
        <f t="shared" si="101"/>
        <v>0</v>
      </c>
    </row>
    <row r="3337" spans="3:14">
      <c r="C3337" s="156"/>
      <c r="D3337" s="157"/>
      <c r="E3337" s="158"/>
      <c r="F3337" s="159"/>
      <c r="G3337" s="158"/>
      <c r="H3337" s="160"/>
      <c r="N3337" s="62">
        <f t="shared" si="101"/>
        <v>0</v>
      </c>
    </row>
    <row r="3338" spans="3:14">
      <c r="C3338" s="156"/>
      <c r="D3338" s="157"/>
      <c r="E3338" s="158"/>
      <c r="F3338" s="159"/>
      <c r="G3338" s="158"/>
      <c r="H3338" s="160"/>
      <c r="N3338" s="62">
        <f t="shared" si="101"/>
        <v>0</v>
      </c>
    </row>
    <row r="3339" spans="3:14">
      <c r="C3339" s="156"/>
      <c r="D3339" s="157"/>
      <c r="E3339" s="158"/>
      <c r="F3339" s="159"/>
      <c r="G3339" s="158"/>
      <c r="H3339" s="160"/>
      <c r="N3339" s="62">
        <f t="shared" si="101"/>
        <v>0</v>
      </c>
    </row>
    <row r="3340" spans="3:14">
      <c r="C3340" s="156"/>
      <c r="D3340" s="157"/>
      <c r="E3340" s="158"/>
      <c r="F3340" s="159"/>
      <c r="G3340" s="158"/>
      <c r="H3340" s="160"/>
      <c r="N3340" s="62">
        <f t="shared" si="101"/>
        <v>0</v>
      </c>
    </row>
    <row r="3341" spans="3:14">
      <c r="C3341" s="156"/>
      <c r="D3341" s="157"/>
      <c r="E3341" s="158"/>
      <c r="F3341" s="159"/>
      <c r="G3341" s="158"/>
      <c r="H3341" s="160"/>
      <c r="N3341" s="62">
        <f t="shared" si="101"/>
        <v>0</v>
      </c>
    </row>
    <row r="3342" spans="3:14">
      <c r="C3342" s="156"/>
      <c r="D3342" s="157"/>
      <c r="E3342" s="158"/>
      <c r="F3342" s="159"/>
      <c r="G3342" s="158"/>
      <c r="H3342" s="160"/>
      <c r="N3342" s="62">
        <f t="shared" si="101"/>
        <v>0</v>
      </c>
    </row>
    <row r="3343" spans="3:14">
      <c r="C3343" s="156"/>
      <c r="D3343" s="157"/>
      <c r="E3343" s="158"/>
      <c r="F3343" s="159"/>
      <c r="G3343" s="158"/>
      <c r="H3343" s="160"/>
      <c r="N3343" s="62">
        <f t="shared" si="101"/>
        <v>0</v>
      </c>
    </row>
    <row r="3344" spans="3:14">
      <c r="C3344" s="156"/>
      <c r="D3344" s="157"/>
      <c r="E3344" s="158"/>
      <c r="F3344" s="159"/>
      <c r="G3344" s="158"/>
      <c r="H3344" s="160"/>
      <c r="N3344" s="62">
        <f t="shared" si="101"/>
        <v>0</v>
      </c>
    </row>
    <row r="3345" spans="3:14">
      <c r="C3345" s="156"/>
      <c r="D3345" s="157"/>
      <c r="E3345" s="158"/>
      <c r="F3345" s="159"/>
      <c r="G3345" s="158"/>
      <c r="H3345" s="160"/>
      <c r="N3345" s="62">
        <f t="shared" si="101"/>
        <v>0</v>
      </c>
    </row>
    <row r="3346" spans="3:14">
      <c r="C3346" s="156"/>
      <c r="D3346" s="157"/>
      <c r="E3346" s="158"/>
      <c r="F3346" s="159"/>
      <c r="G3346" s="158"/>
      <c r="H3346" s="160"/>
      <c r="N3346" s="62">
        <f t="shared" si="101"/>
        <v>0</v>
      </c>
    </row>
    <row r="3347" spans="3:14">
      <c r="C3347" s="156"/>
      <c r="D3347" s="157"/>
      <c r="E3347" s="158"/>
      <c r="F3347" s="159"/>
      <c r="G3347" s="158"/>
      <c r="H3347" s="160"/>
      <c r="N3347" s="62">
        <f t="shared" si="101"/>
        <v>0</v>
      </c>
    </row>
    <row r="3348" spans="3:14">
      <c r="C3348" s="156"/>
      <c r="D3348" s="157"/>
      <c r="E3348" s="158"/>
      <c r="F3348" s="159"/>
      <c r="G3348" s="158"/>
      <c r="H3348" s="160"/>
      <c r="N3348" s="62">
        <f t="shared" si="101"/>
        <v>0</v>
      </c>
    </row>
    <row r="3349" spans="3:14">
      <c r="C3349" s="156"/>
      <c r="D3349" s="157"/>
      <c r="E3349" s="158"/>
      <c r="F3349" s="159"/>
      <c r="G3349" s="158"/>
      <c r="H3349" s="160"/>
      <c r="N3349" s="62">
        <f t="shared" si="101"/>
        <v>0</v>
      </c>
    </row>
    <row r="3350" spans="3:14">
      <c r="C3350" s="156"/>
      <c r="D3350" s="157"/>
      <c r="E3350" s="158"/>
      <c r="F3350" s="159"/>
      <c r="G3350" s="158"/>
      <c r="H3350" s="160"/>
      <c r="N3350" s="62">
        <f t="shared" si="101"/>
        <v>0</v>
      </c>
    </row>
    <row r="3351" spans="3:14">
      <c r="C3351" s="156"/>
      <c r="D3351" s="157"/>
      <c r="E3351" s="158"/>
      <c r="F3351" s="159"/>
      <c r="G3351" s="158"/>
      <c r="H3351" s="160"/>
      <c r="N3351" s="62">
        <f t="shared" si="101"/>
        <v>0</v>
      </c>
    </row>
    <row r="3352" spans="3:14">
      <c r="C3352" s="156"/>
      <c r="D3352" s="157"/>
      <c r="E3352" s="158"/>
      <c r="F3352" s="159"/>
      <c r="G3352" s="158"/>
      <c r="H3352" s="160"/>
      <c r="N3352" s="62">
        <f t="shared" si="101"/>
        <v>0</v>
      </c>
    </row>
    <row r="3353" spans="3:14">
      <c r="C3353" s="156"/>
      <c r="D3353" s="157"/>
      <c r="E3353" s="158"/>
      <c r="F3353" s="159"/>
      <c r="G3353" s="158"/>
      <c r="H3353" s="160"/>
      <c r="N3353" s="62">
        <f t="shared" si="101"/>
        <v>0</v>
      </c>
    </row>
    <row r="3354" spans="3:14">
      <c r="C3354" s="156"/>
      <c r="D3354" s="157"/>
      <c r="E3354" s="158"/>
      <c r="F3354" s="159"/>
      <c r="G3354" s="158"/>
      <c r="H3354" s="160"/>
      <c r="N3354" s="62">
        <f t="shared" si="101"/>
        <v>0</v>
      </c>
    </row>
    <row r="3355" spans="3:14">
      <c r="C3355" s="156"/>
      <c r="D3355" s="157"/>
      <c r="E3355" s="158"/>
      <c r="F3355" s="159"/>
      <c r="G3355" s="158"/>
      <c r="H3355" s="160"/>
      <c r="N3355" s="62">
        <f t="shared" si="101"/>
        <v>0</v>
      </c>
    </row>
    <row r="3356" spans="3:14">
      <c r="C3356" s="156"/>
      <c r="D3356" s="157"/>
      <c r="E3356" s="158"/>
      <c r="F3356" s="159"/>
      <c r="G3356" s="158"/>
      <c r="H3356" s="160"/>
      <c r="N3356" s="62">
        <f t="shared" si="101"/>
        <v>0</v>
      </c>
    </row>
    <row r="3357" spans="3:14">
      <c r="C3357" s="156"/>
      <c r="D3357" s="157"/>
      <c r="E3357" s="158"/>
      <c r="F3357" s="159"/>
      <c r="G3357" s="158"/>
      <c r="H3357" s="160"/>
      <c r="N3357" s="62">
        <f t="shared" si="101"/>
        <v>0</v>
      </c>
    </row>
    <row r="3358" spans="3:14">
      <c r="C3358" s="156"/>
      <c r="D3358" s="157"/>
      <c r="E3358" s="158"/>
      <c r="F3358" s="159"/>
      <c r="G3358" s="158"/>
      <c r="H3358" s="160"/>
      <c r="N3358" s="62">
        <f t="shared" si="101"/>
        <v>0</v>
      </c>
    </row>
    <row r="3359" spans="3:14">
      <c r="C3359" s="156"/>
      <c r="D3359" s="157"/>
      <c r="E3359" s="158"/>
      <c r="F3359" s="159"/>
      <c r="G3359" s="158"/>
      <c r="H3359" s="160"/>
      <c r="N3359" s="62">
        <f t="shared" si="101"/>
        <v>0</v>
      </c>
    </row>
    <row r="3360" spans="3:14">
      <c r="C3360" s="156"/>
      <c r="D3360" s="157"/>
      <c r="E3360" s="158"/>
      <c r="F3360" s="159"/>
      <c r="G3360" s="158"/>
      <c r="H3360" s="160"/>
      <c r="N3360" s="62">
        <f t="shared" si="101"/>
        <v>0</v>
      </c>
    </row>
    <row r="3361" spans="3:14">
      <c r="C3361" s="156"/>
      <c r="D3361" s="157"/>
      <c r="E3361" s="158"/>
      <c r="F3361" s="159"/>
      <c r="G3361" s="158"/>
      <c r="H3361" s="160"/>
      <c r="N3361" s="62">
        <f t="shared" si="101"/>
        <v>0</v>
      </c>
    </row>
    <row r="3362" spans="3:14">
      <c r="C3362" s="156"/>
      <c r="D3362" s="157"/>
      <c r="E3362" s="158"/>
      <c r="F3362" s="159"/>
      <c r="G3362" s="158"/>
      <c r="H3362" s="160"/>
      <c r="N3362" s="62">
        <f t="shared" si="101"/>
        <v>0</v>
      </c>
    </row>
    <row r="3363" spans="3:14">
      <c r="C3363" s="156"/>
      <c r="D3363" s="157"/>
      <c r="E3363" s="158"/>
      <c r="F3363" s="159"/>
      <c r="G3363" s="158"/>
      <c r="H3363" s="160"/>
      <c r="N3363" s="62">
        <f t="shared" si="101"/>
        <v>0</v>
      </c>
    </row>
    <row r="3364" spans="3:14">
      <c r="C3364" s="156"/>
      <c r="D3364" s="157"/>
      <c r="E3364" s="158"/>
      <c r="F3364" s="159"/>
      <c r="G3364" s="158"/>
      <c r="H3364" s="160"/>
      <c r="N3364" s="62">
        <f t="shared" si="101"/>
        <v>0</v>
      </c>
    </row>
    <row r="3365" spans="3:14">
      <c r="C3365" s="156"/>
      <c r="D3365" s="157"/>
      <c r="E3365" s="158"/>
      <c r="F3365" s="159"/>
      <c r="G3365" s="158"/>
      <c r="H3365" s="160"/>
      <c r="N3365" s="62">
        <f t="shared" si="101"/>
        <v>0</v>
      </c>
    </row>
    <row r="3366" spans="3:14">
      <c r="C3366" s="156"/>
      <c r="D3366" s="157"/>
      <c r="E3366" s="158"/>
      <c r="F3366" s="159"/>
      <c r="G3366" s="158"/>
      <c r="H3366" s="160"/>
      <c r="N3366" s="62">
        <f t="shared" si="101"/>
        <v>0</v>
      </c>
    </row>
    <row r="3367" spans="3:14">
      <c r="C3367" s="156"/>
      <c r="D3367" s="157"/>
      <c r="E3367" s="158"/>
      <c r="F3367" s="159"/>
      <c r="G3367" s="158"/>
      <c r="H3367" s="160"/>
      <c r="N3367" s="62">
        <f t="shared" si="101"/>
        <v>0</v>
      </c>
    </row>
    <row r="3368" spans="3:14">
      <c r="C3368" s="156"/>
      <c r="D3368" s="157"/>
      <c r="E3368" s="158"/>
      <c r="F3368" s="159"/>
      <c r="G3368" s="158"/>
      <c r="H3368" s="160"/>
      <c r="N3368" s="62">
        <f t="shared" si="101"/>
        <v>0</v>
      </c>
    </row>
    <row r="3369" spans="3:14">
      <c r="C3369" s="156"/>
      <c r="D3369" s="157"/>
      <c r="E3369" s="158"/>
      <c r="F3369" s="159"/>
      <c r="G3369" s="158"/>
      <c r="H3369" s="160"/>
      <c r="N3369" s="62">
        <f t="shared" si="101"/>
        <v>0</v>
      </c>
    </row>
    <row r="3370" spans="3:14">
      <c r="C3370" s="156"/>
      <c r="D3370" s="157"/>
      <c r="E3370" s="158"/>
      <c r="F3370" s="159"/>
      <c r="G3370" s="158"/>
      <c r="H3370" s="160"/>
      <c r="N3370" s="62">
        <f t="shared" si="101"/>
        <v>0</v>
      </c>
    </row>
    <row r="3371" spans="3:14">
      <c r="C3371" s="156"/>
      <c r="D3371" s="157"/>
      <c r="E3371" s="158"/>
      <c r="F3371" s="159"/>
      <c r="G3371" s="158"/>
      <c r="H3371" s="160"/>
      <c r="N3371" s="62">
        <f t="shared" si="101"/>
        <v>0</v>
      </c>
    </row>
    <row r="3372" spans="3:14">
      <c r="C3372" s="156"/>
      <c r="D3372" s="157"/>
      <c r="E3372" s="158"/>
      <c r="F3372" s="159"/>
      <c r="G3372" s="158"/>
      <c r="H3372" s="160"/>
      <c r="N3372" s="62">
        <f t="shared" si="101"/>
        <v>0</v>
      </c>
    </row>
    <row r="3373" spans="3:14">
      <c r="C3373" s="156"/>
      <c r="D3373" s="157"/>
      <c r="E3373" s="158"/>
      <c r="F3373" s="159"/>
      <c r="G3373" s="158"/>
      <c r="H3373" s="160"/>
      <c r="N3373" s="62">
        <f t="shared" si="101"/>
        <v>0</v>
      </c>
    </row>
    <row r="3374" spans="3:14">
      <c r="C3374" s="156"/>
      <c r="D3374" s="157"/>
      <c r="E3374" s="158"/>
      <c r="F3374" s="159"/>
      <c r="G3374" s="158"/>
      <c r="H3374" s="160"/>
      <c r="N3374" s="62">
        <f t="shared" si="101"/>
        <v>0</v>
      </c>
    </row>
    <row r="3375" spans="3:14">
      <c r="C3375" s="156"/>
      <c r="D3375" s="157"/>
      <c r="E3375" s="158"/>
      <c r="F3375" s="159"/>
      <c r="G3375" s="158"/>
      <c r="H3375" s="160"/>
      <c r="N3375" s="62">
        <f t="shared" si="101"/>
        <v>0</v>
      </c>
    </row>
    <row r="3376" spans="3:14">
      <c r="C3376" s="156"/>
      <c r="D3376" s="157"/>
      <c r="E3376" s="158"/>
      <c r="F3376" s="159"/>
      <c r="G3376" s="158"/>
      <c r="H3376" s="160"/>
      <c r="N3376" s="62">
        <f t="shared" si="101"/>
        <v>0</v>
      </c>
    </row>
    <row r="3377" spans="3:8">
      <c r="C3377" s="156"/>
      <c r="D3377" s="157"/>
      <c r="E3377" s="158"/>
      <c r="F3377" s="159"/>
      <c r="G3377" s="158"/>
      <c r="H3377" s="160"/>
    </row>
    <row r="3378" spans="3:8">
      <c r="C3378" s="156"/>
      <c r="D3378" s="157"/>
      <c r="E3378" s="158"/>
      <c r="F3378" s="159"/>
      <c r="G3378" s="158"/>
      <c r="H3378" s="160"/>
    </row>
    <row r="3379" spans="3:8">
      <c r="C3379" s="156"/>
      <c r="D3379" s="157"/>
      <c r="E3379" s="158"/>
      <c r="F3379" s="159"/>
      <c r="G3379" s="158"/>
      <c r="H3379" s="160"/>
    </row>
    <row r="3380" spans="3:8">
      <c r="C3380" s="156"/>
      <c r="D3380" s="157"/>
      <c r="E3380" s="158"/>
      <c r="F3380" s="159"/>
      <c r="G3380" s="158"/>
      <c r="H3380" s="160"/>
    </row>
    <row r="3381" spans="3:8">
      <c r="C3381" s="156"/>
      <c r="D3381" s="157"/>
      <c r="E3381" s="158"/>
      <c r="F3381" s="159"/>
      <c r="G3381" s="158"/>
      <c r="H3381" s="160"/>
    </row>
    <row r="3382" spans="3:8">
      <c r="C3382" s="156"/>
      <c r="D3382" s="157"/>
      <c r="E3382" s="158"/>
      <c r="F3382" s="159"/>
      <c r="G3382" s="158"/>
      <c r="H3382" s="160"/>
    </row>
    <row r="3383" spans="3:8">
      <c r="C3383" s="156"/>
      <c r="D3383" s="157"/>
      <c r="E3383" s="158"/>
      <c r="F3383" s="159"/>
      <c r="G3383" s="158"/>
      <c r="H3383" s="160"/>
    </row>
    <row r="3384" spans="3:8">
      <c r="C3384" s="156"/>
      <c r="D3384" s="157"/>
      <c r="E3384" s="158"/>
      <c r="F3384" s="159"/>
      <c r="G3384" s="158"/>
      <c r="H3384" s="160"/>
    </row>
    <row r="3385" spans="3:8">
      <c r="C3385" s="156"/>
      <c r="D3385" s="157"/>
      <c r="E3385" s="158"/>
      <c r="F3385" s="159"/>
      <c r="G3385" s="158"/>
      <c r="H3385" s="160"/>
    </row>
    <row r="3386" spans="3:8">
      <c r="C3386" s="156"/>
      <c r="D3386" s="157"/>
      <c r="E3386" s="158"/>
      <c r="F3386" s="159"/>
      <c r="G3386" s="158"/>
      <c r="H3386" s="160"/>
    </row>
    <row r="3387" spans="3:8">
      <c r="C3387" s="156"/>
      <c r="D3387" s="157"/>
      <c r="E3387" s="158"/>
      <c r="F3387" s="159"/>
      <c r="G3387" s="158"/>
      <c r="H3387" s="160"/>
    </row>
    <row r="3388" spans="3:8">
      <c r="C3388" s="156"/>
      <c r="D3388" s="157"/>
      <c r="E3388" s="158"/>
      <c r="F3388" s="159"/>
      <c r="G3388" s="158"/>
      <c r="H3388" s="160"/>
    </row>
    <row r="3389" spans="3:8">
      <c r="C3389" s="156"/>
      <c r="D3389" s="157"/>
      <c r="E3389" s="158"/>
      <c r="F3389" s="159"/>
      <c r="G3389" s="158"/>
      <c r="H3389" s="160"/>
    </row>
    <row r="3390" spans="3:8">
      <c r="C3390" s="156"/>
      <c r="D3390" s="157"/>
      <c r="E3390" s="158"/>
      <c r="F3390" s="159"/>
      <c r="G3390" s="158"/>
      <c r="H3390" s="160"/>
    </row>
    <row r="3391" spans="3:8">
      <c r="C3391" s="156"/>
      <c r="D3391" s="157"/>
      <c r="E3391" s="158"/>
      <c r="F3391" s="159"/>
      <c r="G3391" s="158"/>
      <c r="H3391" s="160"/>
    </row>
    <row r="3392" spans="3:8">
      <c r="C3392" s="156"/>
      <c r="D3392" s="157"/>
      <c r="E3392" s="158"/>
      <c r="F3392" s="159"/>
      <c r="G3392" s="158"/>
      <c r="H3392" s="160"/>
    </row>
    <row r="3393" spans="3:8">
      <c r="C3393" s="156"/>
      <c r="D3393" s="157"/>
      <c r="E3393" s="158"/>
      <c r="F3393" s="159"/>
      <c r="G3393" s="158"/>
      <c r="H3393" s="160"/>
    </row>
    <row r="3394" spans="3:8">
      <c r="C3394" s="156"/>
      <c r="D3394" s="157"/>
      <c r="E3394" s="158"/>
      <c r="F3394" s="159"/>
      <c r="G3394" s="158"/>
      <c r="H3394" s="160"/>
    </row>
    <row r="3395" spans="3:8">
      <c r="C3395" s="156"/>
      <c r="D3395" s="157"/>
      <c r="E3395" s="158"/>
      <c r="F3395" s="159"/>
      <c r="G3395" s="158"/>
      <c r="H3395" s="160"/>
    </row>
    <row r="3396" spans="3:8">
      <c r="C3396" s="156"/>
      <c r="D3396" s="157"/>
      <c r="E3396" s="158"/>
      <c r="F3396" s="159"/>
      <c r="G3396" s="158"/>
      <c r="H3396" s="160"/>
    </row>
    <row r="3397" spans="3:8">
      <c r="C3397" s="156"/>
      <c r="D3397" s="157"/>
      <c r="E3397" s="158"/>
      <c r="F3397" s="159"/>
      <c r="G3397" s="158"/>
      <c r="H3397" s="160"/>
    </row>
    <row r="3398" spans="3:8">
      <c r="C3398" s="156"/>
      <c r="D3398" s="157"/>
      <c r="E3398" s="158"/>
      <c r="F3398" s="159"/>
      <c r="G3398" s="158"/>
      <c r="H3398" s="160"/>
    </row>
    <row r="3399" spans="3:8">
      <c r="C3399" s="156"/>
      <c r="D3399" s="157"/>
      <c r="E3399" s="158"/>
      <c r="F3399" s="159"/>
      <c r="G3399" s="158"/>
      <c r="H3399" s="160"/>
    </row>
    <row r="3400" spans="3:8">
      <c r="C3400" s="156"/>
      <c r="D3400" s="157"/>
      <c r="E3400" s="158"/>
      <c r="F3400" s="159"/>
      <c r="G3400" s="158"/>
      <c r="H3400" s="160"/>
    </row>
    <row r="3401" spans="3:8">
      <c r="C3401" s="156"/>
      <c r="D3401" s="157"/>
      <c r="E3401" s="158"/>
      <c r="F3401" s="159"/>
      <c r="G3401" s="158"/>
      <c r="H3401" s="160"/>
    </row>
    <row r="3402" spans="3:8">
      <c r="C3402" s="156"/>
      <c r="D3402" s="157"/>
      <c r="E3402" s="158"/>
      <c r="F3402" s="159"/>
      <c r="G3402" s="158"/>
      <c r="H3402" s="160"/>
    </row>
    <row r="3403" spans="3:8">
      <c r="C3403" s="156"/>
      <c r="D3403" s="157"/>
      <c r="E3403" s="158"/>
      <c r="F3403" s="159"/>
      <c r="G3403" s="158"/>
      <c r="H3403" s="160"/>
    </row>
    <row r="3404" spans="3:8">
      <c r="C3404" s="156"/>
      <c r="D3404" s="157"/>
      <c r="E3404" s="158"/>
      <c r="F3404" s="159"/>
      <c r="G3404" s="158"/>
      <c r="H3404" s="160"/>
    </row>
    <row r="3405" spans="3:8">
      <c r="C3405" s="156"/>
      <c r="D3405" s="157"/>
      <c r="E3405" s="158"/>
      <c r="F3405" s="159"/>
      <c r="G3405" s="158"/>
      <c r="H3405" s="160"/>
    </row>
    <row r="3406" spans="3:8">
      <c r="C3406" s="156"/>
      <c r="D3406" s="157"/>
      <c r="E3406" s="158"/>
      <c r="F3406" s="159"/>
      <c r="G3406" s="158"/>
      <c r="H3406" s="160"/>
    </row>
    <row r="3407" spans="3:8">
      <c r="C3407" s="156"/>
      <c r="D3407" s="157"/>
      <c r="E3407" s="158"/>
      <c r="F3407" s="159"/>
      <c r="G3407" s="158"/>
      <c r="H3407" s="160"/>
    </row>
    <row r="3408" spans="3:8">
      <c r="C3408" s="156"/>
      <c r="D3408" s="157"/>
      <c r="E3408" s="158"/>
      <c r="F3408" s="159"/>
      <c r="G3408" s="158"/>
      <c r="H3408" s="160"/>
    </row>
    <row r="3409" spans="3:8">
      <c r="C3409" s="156"/>
      <c r="D3409" s="157"/>
      <c r="E3409" s="158"/>
      <c r="F3409" s="159"/>
      <c r="G3409" s="158"/>
      <c r="H3409" s="160"/>
    </row>
    <row r="3410" spans="3:8">
      <c r="C3410" s="156"/>
      <c r="D3410" s="157"/>
      <c r="E3410" s="158"/>
      <c r="F3410" s="159"/>
      <c r="G3410" s="158"/>
      <c r="H3410" s="160"/>
    </row>
    <row r="3411" spans="3:8">
      <c r="C3411" s="156"/>
      <c r="D3411" s="157"/>
      <c r="E3411" s="158"/>
      <c r="F3411" s="159"/>
      <c r="G3411" s="158"/>
      <c r="H3411" s="160"/>
    </row>
    <row r="3412" spans="3:8">
      <c r="C3412" s="156"/>
      <c r="D3412" s="157"/>
      <c r="E3412" s="158"/>
      <c r="F3412" s="159"/>
      <c r="G3412" s="158"/>
      <c r="H3412" s="160"/>
    </row>
    <row r="3413" spans="3:8">
      <c r="C3413" s="156"/>
      <c r="D3413" s="157"/>
      <c r="E3413" s="158"/>
      <c r="F3413" s="159"/>
      <c r="G3413" s="158"/>
      <c r="H3413" s="160"/>
    </row>
    <row r="3414" spans="3:8">
      <c r="C3414" s="156"/>
      <c r="D3414" s="157"/>
      <c r="E3414" s="158"/>
      <c r="F3414" s="159"/>
      <c r="G3414" s="158"/>
      <c r="H3414" s="160"/>
    </row>
    <row r="3415" spans="3:8">
      <c r="C3415" s="156"/>
      <c r="D3415" s="157"/>
      <c r="E3415" s="158"/>
      <c r="F3415" s="159"/>
      <c r="G3415" s="158"/>
      <c r="H3415" s="160"/>
    </row>
    <row r="3416" spans="3:8">
      <c r="C3416" s="156"/>
      <c r="D3416" s="157"/>
      <c r="E3416" s="158"/>
      <c r="F3416" s="159"/>
      <c r="G3416" s="158"/>
      <c r="H3416" s="160"/>
    </row>
    <row r="3417" spans="3:8">
      <c r="C3417" s="156"/>
      <c r="D3417" s="157"/>
      <c r="E3417" s="158"/>
      <c r="F3417" s="159"/>
      <c r="G3417" s="158"/>
      <c r="H3417" s="160"/>
    </row>
    <row r="3418" spans="3:8">
      <c r="C3418" s="156"/>
      <c r="D3418" s="157"/>
      <c r="E3418" s="158"/>
      <c r="F3418" s="159"/>
      <c r="G3418" s="158"/>
      <c r="H3418" s="160"/>
    </row>
    <row r="3419" spans="3:8">
      <c r="C3419" s="156"/>
      <c r="D3419" s="157"/>
      <c r="E3419" s="158"/>
      <c r="F3419" s="159"/>
      <c r="G3419" s="158"/>
      <c r="H3419" s="160"/>
    </row>
    <row r="3420" spans="3:8">
      <c r="C3420" s="156"/>
      <c r="D3420" s="157"/>
      <c r="E3420" s="158"/>
      <c r="F3420" s="159"/>
      <c r="G3420" s="158"/>
      <c r="H3420" s="160"/>
    </row>
    <row r="3421" spans="3:8">
      <c r="C3421" s="156"/>
      <c r="D3421" s="157"/>
      <c r="E3421" s="158"/>
      <c r="F3421" s="159"/>
      <c r="G3421" s="158"/>
      <c r="H3421" s="160"/>
    </row>
    <row r="3422" spans="3:8">
      <c r="C3422" s="156"/>
      <c r="D3422" s="157"/>
      <c r="E3422" s="158"/>
      <c r="F3422" s="159"/>
      <c r="G3422" s="158"/>
      <c r="H3422" s="160"/>
    </row>
    <row r="3423" spans="3:8">
      <c r="C3423" s="156"/>
      <c r="D3423" s="157"/>
      <c r="E3423" s="158"/>
      <c r="F3423" s="159"/>
      <c r="G3423" s="158"/>
      <c r="H3423" s="160"/>
    </row>
    <row r="3424" spans="3:8">
      <c r="C3424" s="156"/>
      <c r="D3424" s="157"/>
      <c r="E3424" s="158"/>
      <c r="F3424" s="159"/>
      <c r="G3424" s="158"/>
      <c r="H3424" s="160"/>
    </row>
    <row r="3425" spans="3:8">
      <c r="C3425" s="156"/>
      <c r="D3425" s="157"/>
      <c r="E3425" s="158"/>
      <c r="F3425" s="159"/>
      <c r="G3425" s="158"/>
      <c r="H3425" s="160"/>
    </row>
    <row r="3426" spans="3:8">
      <c r="C3426" s="156"/>
      <c r="D3426" s="157"/>
      <c r="E3426" s="158"/>
      <c r="F3426" s="159"/>
      <c r="G3426" s="158"/>
      <c r="H3426" s="160"/>
    </row>
    <row r="3427" spans="3:8">
      <c r="C3427" s="156"/>
      <c r="D3427" s="157"/>
      <c r="E3427" s="158"/>
      <c r="F3427" s="159"/>
      <c r="G3427" s="158"/>
      <c r="H3427" s="160"/>
    </row>
    <row r="3428" spans="3:8">
      <c r="C3428" s="156"/>
      <c r="D3428" s="157"/>
      <c r="E3428" s="158"/>
      <c r="F3428" s="159"/>
      <c r="G3428" s="158"/>
      <c r="H3428" s="160"/>
    </row>
    <row r="3429" spans="3:8">
      <c r="C3429" s="156"/>
      <c r="D3429" s="157"/>
      <c r="E3429" s="158"/>
      <c r="F3429" s="159"/>
      <c r="G3429" s="158"/>
      <c r="H3429" s="160"/>
    </row>
    <row r="3430" spans="3:8">
      <c r="C3430" s="156"/>
      <c r="D3430" s="157"/>
      <c r="E3430" s="158"/>
      <c r="F3430" s="159"/>
      <c r="G3430" s="158"/>
      <c r="H3430" s="160"/>
    </row>
    <row r="3431" spans="3:8">
      <c r="C3431" s="156"/>
      <c r="D3431" s="157"/>
      <c r="E3431" s="158"/>
      <c r="F3431" s="159"/>
      <c r="G3431" s="158"/>
      <c r="H3431" s="160"/>
    </row>
    <row r="3432" spans="3:8">
      <c r="C3432" s="156"/>
      <c r="D3432" s="157"/>
      <c r="E3432" s="158"/>
      <c r="F3432" s="159"/>
      <c r="G3432" s="158"/>
      <c r="H3432" s="160"/>
    </row>
    <row r="3433" spans="3:8">
      <c r="C3433" s="156"/>
      <c r="D3433" s="157"/>
      <c r="E3433" s="158"/>
      <c r="F3433" s="159"/>
      <c r="G3433" s="158"/>
      <c r="H3433" s="160"/>
    </row>
    <row r="3434" spans="3:8">
      <c r="C3434" s="156"/>
      <c r="D3434" s="157"/>
      <c r="E3434" s="158"/>
      <c r="F3434" s="159"/>
      <c r="G3434" s="158"/>
      <c r="H3434" s="160"/>
    </row>
    <row r="3435" spans="3:8">
      <c r="C3435" s="156"/>
      <c r="D3435" s="157"/>
      <c r="E3435" s="158"/>
      <c r="F3435" s="159"/>
      <c r="G3435" s="158"/>
      <c r="H3435" s="160"/>
    </row>
    <row r="3436" spans="3:8">
      <c r="C3436" s="156"/>
      <c r="D3436" s="157"/>
      <c r="E3436" s="158"/>
      <c r="F3436" s="159"/>
      <c r="G3436" s="158"/>
      <c r="H3436" s="160"/>
    </row>
    <row r="3437" spans="3:8">
      <c r="C3437" s="156"/>
      <c r="D3437" s="157"/>
      <c r="E3437" s="158"/>
      <c r="F3437" s="159"/>
      <c r="G3437" s="158"/>
      <c r="H3437" s="160"/>
    </row>
    <row r="3438" spans="3:8">
      <c r="C3438" s="156"/>
      <c r="D3438" s="157"/>
      <c r="E3438" s="158"/>
      <c r="F3438" s="159"/>
      <c r="G3438" s="158"/>
      <c r="H3438" s="160"/>
    </row>
    <row r="3439" spans="3:8">
      <c r="C3439" s="156"/>
      <c r="D3439" s="157"/>
      <c r="E3439" s="158"/>
      <c r="F3439" s="159"/>
      <c r="G3439" s="158"/>
      <c r="H3439" s="160"/>
    </row>
    <row r="3440" spans="3:8">
      <c r="C3440" s="156"/>
      <c r="D3440" s="157"/>
      <c r="E3440" s="158"/>
      <c r="F3440" s="159"/>
      <c r="G3440" s="158"/>
      <c r="H3440" s="160"/>
    </row>
    <row r="3441" spans="3:8">
      <c r="C3441" s="156"/>
      <c r="D3441" s="157"/>
      <c r="E3441" s="158"/>
      <c r="F3441" s="159"/>
      <c r="G3441" s="158"/>
      <c r="H3441" s="160"/>
    </row>
    <row r="3442" spans="3:8">
      <c r="C3442" s="156"/>
      <c r="D3442" s="157"/>
      <c r="E3442" s="158"/>
      <c r="F3442" s="159"/>
      <c r="G3442" s="158"/>
      <c r="H3442" s="160"/>
    </row>
    <row r="3443" spans="3:8">
      <c r="C3443" s="156"/>
      <c r="D3443" s="157"/>
      <c r="E3443" s="158"/>
      <c r="F3443" s="159"/>
      <c r="G3443" s="158"/>
      <c r="H3443" s="160"/>
    </row>
    <row r="3444" spans="3:8">
      <c r="C3444" s="156"/>
      <c r="D3444" s="157"/>
      <c r="E3444" s="158"/>
      <c r="F3444" s="159"/>
      <c r="G3444" s="158"/>
      <c r="H3444" s="160"/>
    </row>
    <row r="3445" spans="3:8">
      <c r="C3445" s="156"/>
      <c r="D3445" s="157"/>
      <c r="E3445" s="158"/>
      <c r="F3445" s="159"/>
      <c r="G3445" s="158"/>
      <c r="H3445" s="160"/>
    </row>
    <row r="3446" spans="3:8">
      <c r="C3446" s="156"/>
      <c r="D3446" s="157"/>
      <c r="E3446" s="158"/>
      <c r="F3446" s="159"/>
      <c r="G3446" s="158"/>
      <c r="H3446" s="160"/>
    </row>
    <row r="3447" spans="3:8">
      <c r="C3447" s="156"/>
      <c r="D3447" s="157"/>
      <c r="E3447" s="158"/>
      <c r="F3447" s="159"/>
      <c r="G3447" s="158"/>
      <c r="H3447" s="160"/>
    </row>
    <row r="3448" spans="3:8">
      <c r="C3448" s="156"/>
      <c r="D3448" s="157"/>
      <c r="E3448" s="158"/>
      <c r="F3448" s="159"/>
      <c r="G3448" s="158"/>
      <c r="H3448" s="160"/>
    </row>
    <row r="3449" spans="3:8">
      <c r="C3449" s="156"/>
      <c r="D3449" s="157"/>
      <c r="E3449" s="158"/>
      <c r="F3449" s="159"/>
      <c r="G3449" s="158"/>
      <c r="H3449" s="160"/>
    </row>
    <row r="3450" spans="3:8">
      <c r="C3450" s="156"/>
      <c r="D3450" s="157"/>
      <c r="E3450" s="158"/>
      <c r="F3450" s="159"/>
      <c r="G3450" s="158"/>
      <c r="H3450" s="160"/>
    </row>
    <row r="3451" spans="3:8">
      <c r="C3451" s="156"/>
      <c r="D3451" s="157"/>
      <c r="E3451" s="158"/>
      <c r="F3451" s="159"/>
      <c r="G3451" s="158"/>
      <c r="H3451" s="160"/>
    </row>
    <row r="3452" spans="3:8">
      <c r="C3452" s="156"/>
      <c r="D3452" s="157"/>
      <c r="E3452" s="158"/>
      <c r="F3452" s="159"/>
      <c r="G3452" s="158"/>
      <c r="H3452" s="160"/>
    </row>
    <row r="3453" spans="3:8">
      <c r="C3453" s="156"/>
      <c r="D3453" s="157"/>
      <c r="E3453" s="158"/>
      <c r="F3453" s="159"/>
      <c r="G3453" s="158"/>
      <c r="H3453" s="160"/>
    </row>
    <row r="3454" spans="3:8">
      <c r="C3454" s="156"/>
      <c r="D3454" s="157"/>
      <c r="E3454" s="158"/>
      <c r="F3454" s="159"/>
      <c r="G3454" s="158"/>
      <c r="H3454" s="160"/>
    </row>
    <row r="3455" spans="3:8">
      <c r="C3455" s="156"/>
      <c r="D3455" s="157"/>
      <c r="E3455" s="158"/>
      <c r="F3455" s="159"/>
      <c r="G3455" s="158"/>
      <c r="H3455" s="160"/>
    </row>
    <row r="3456" spans="3:8">
      <c r="C3456" s="156"/>
      <c r="D3456" s="157"/>
      <c r="E3456" s="158"/>
      <c r="F3456" s="159"/>
      <c r="G3456" s="158"/>
      <c r="H3456" s="160"/>
    </row>
    <row r="3457" spans="3:8">
      <c r="C3457" s="156"/>
      <c r="D3457" s="157"/>
      <c r="E3457" s="158"/>
      <c r="F3457" s="159"/>
      <c r="G3457" s="158"/>
      <c r="H3457" s="160"/>
    </row>
    <row r="3458" spans="3:8">
      <c r="C3458" s="156"/>
      <c r="D3458" s="157"/>
      <c r="E3458" s="158"/>
      <c r="F3458" s="159"/>
      <c r="G3458" s="158"/>
      <c r="H3458" s="160"/>
    </row>
    <row r="3459" spans="3:8">
      <c r="C3459" s="156"/>
      <c r="D3459" s="157"/>
      <c r="E3459" s="158"/>
      <c r="F3459" s="159"/>
      <c r="G3459" s="158"/>
      <c r="H3459" s="160"/>
    </row>
    <row r="3460" spans="3:8">
      <c r="C3460" s="156"/>
      <c r="D3460" s="157"/>
      <c r="E3460" s="158"/>
      <c r="F3460" s="159"/>
      <c r="G3460" s="158"/>
      <c r="H3460" s="160"/>
    </row>
    <row r="3461" spans="3:8">
      <c r="C3461" s="156"/>
      <c r="D3461" s="157"/>
      <c r="E3461" s="158"/>
      <c r="F3461" s="159"/>
      <c r="G3461" s="158"/>
      <c r="H3461" s="160"/>
    </row>
    <row r="3462" spans="3:8">
      <c r="C3462" s="156"/>
      <c r="D3462" s="157"/>
      <c r="E3462" s="158"/>
      <c r="F3462" s="159"/>
      <c r="G3462" s="158"/>
      <c r="H3462" s="160"/>
    </row>
    <row r="3463" spans="3:8">
      <c r="C3463" s="156"/>
      <c r="D3463" s="157"/>
      <c r="E3463" s="158"/>
      <c r="F3463" s="159"/>
      <c r="G3463" s="158"/>
      <c r="H3463" s="160"/>
    </row>
    <row r="3464" spans="3:8">
      <c r="C3464" s="156"/>
      <c r="D3464" s="157"/>
      <c r="E3464" s="158"/>
      <c r="F3464" s="159"/>
      <c r="G3464" s="158"/>
      <c r="H3464" s="160"/>
    </row>
    <row r="3465" spans="3:8">
      <c r="C3465" s="156"/>
      <c r="D3465" s="157"/>
      <c r="E3465" s="158"/>
      <c r="F3465" s="159"/>
      <c r="G3465" s="158"/>
      <c r="H3465" s="160"/>
    </row>
    <row r="3466" spans="3:8">
      <c r="C3466" s="156"/>
      <c r="D3466" s="157"/>
      <c r="E3466" s="158"/>
      <c r="F3466" s="159"/>
      <c r="G3466" s="158"/>
      <c r="H3466" s="160"/>
    </row>
    <row r="3467" spans="3:8">
      <c r="C3467" s="156"/>
      <c r="D3467" s="157"/>
      <c r="E3467" s="158"/>
      <c r="F3467" s="159"/>
      <c r="G3467" s="158"/>
      <c r="H3467" s="160"/>
    </row>
    <row r="3468" spans="3:8">
      <c r="C3468" s="156"/>
      <c r="D3468" s="157"/>
      <c r="E3468" s="158"/>
      <c r="F3468" s="159"/>
      <c r="G3468" s="158"/>
      <c r="H3468" s="160"/>
    </row>
    <row r="3469" spans="3:8">
      <c r="C3469" s="156"/>
      <c r="D3469" s="157"/>
      <c r="E3469" s="158"/>
      <c r="F3469" s="159"/>
      <c r="G3469" s="158"/>
      <c r="H3469" s="160"/>
    </row>
    <row r="3470" spans="3:8">
      <c r="C3470" s="156"/>
      <c r="D3470" s="157"/>
      <c r="E3470" s="158"/>
      <c r="F3470" s="159"/>
      <c r="G3470" s="158"/>
      <c r="H3470" s="160"/>
    </row>
    <row r="3471" spans="3:8">
      <c r="C3471" s="156"/>
      <c r="D3471" s="157"/>
      <c r="E3471" s="158"/>
      <c r="F3471" s="159"/>
      <c r="G3471" s="158"/>
      <c r="H3471" s="160"/>
    </row>
    <row r="3472" spans="3:8">
      <c r="C3472" s="156"/>
      <c r="D3472" s="157"/>
      <c r="E3472" s="158"/>
      <c r="F3472" s="159"/>
      <c r="G3472" s="158"/>
      <c r="H3472" s="160"/>
    </row>
    <row r="3473" spans="3:8">
      <c r="C3473" s="156"/>
      <c r="D3473" s="157"/>
      <c r="E3473" s="158"/>
      <c r="F3473" s="159"/>
      <c r="G3473" s="158"/>
      <c r="H3473" s="160"/>
    </row>
    <row r="3474" spans="3:8">
      <c r="C3474" s="156"/>
      <c r="D3474" s="157"/>
      <c r="E3474" s="158"/>
      <c r="F3474" s="159"/>
      <c r="G3474" s="158"/>
      <c r="H3474" s="160"/>
    </row>
    <row r="3475" spans="3:8">
      <c r="C3475" s="156"/>
      <c r="D3475" s="157"/>
      <c r="E3475" s="158"/>
      <c r="F3475" s="159"/>
      <c r="G3475" s="158"/>
      <c r="H3475" s="160"/>
    </row>
    <row r="3476" spans="3:8">
      <c r="C3476" s="156"/>
      <c r="D3476" s="157"/>
      <c r="E3476" s="158"/>
      <c r="F3476" s="159"/>
      <c r="G3476" s="158"/>
      <c r="H3476" s="160"/>
    </row>
    <row r="3477" spans="3:8">
      <c r="C3477" s="156"/>
      <c r="D3477" s="157"/>
      <c r="E3477" s="158"/>
      <c r="F3477" s="159"/>
      <c r="G3477" s="158"/>
      <c r="H3477" s="160"/>
    </row>
    <row r="3478" spans="3:8">
      <c r="C3478" s="156"/>
      <c r="D3478" s="157"/>
      <c r="E3478" s="158"/>
      <c r="F3478" s="159"/>
      <c r="G3478" s="158"/>
      <c r="H3478" s="160"/>
    </row>
    <row r="3479" spans="3:8">
      <c r="C3479" s="156"/>
      <c r="D3479" s="157"/>
      <c r="E3479" s="158"/>
      <c r="F3479" s="159"/>
      <c r="G3479" s="158"/>
      <c r="H3479" s="160"/>
    </row>
    <row r="3480" spans="3:8">
      <c r="C3480" s="156"/>
      <c r="D3480" s="157"/>
      <c r="E3480" s="158"/>
      <c r="F3480" s="159"/>
      <c r="G3480" s="158"/>
      <c r="H3480" s="160"/>
    </row>
    <row r="3481" spans="3:8">
      <c r="C3481" s="156"/>
      <c r="D3481" s="157"/>
      <c r="E3481" s="158"/>
      <c r="F3481" s="159"/>
      <c r="G3481" s="158"/>
      <c r="H3481" s="160"/>
    </row>
    <row r="3482" spans="3:8">
      <c r="C3482" s="156"/>
      <c r="D3482" s="157"/>
      <c r="E3482" s="158"/>
      <c r="F3482" s="159"/>
      <c r="G3482" s="158"/>
      <c r="H3482" s="160"/>
    </row>
    <row r="3483" spans="3:8">
      <c r="C3483" s="156"/>
      <c r="D3483" s="157"/>
      <c r="E3483" s="158"/>
      <c r="F3483" s="159"/>
      <c r="G3483" s="158"/>
      <c r="H3483" s="160"/>
    </row>
    <row r="3484" spans="3:8">
      <c r="C3484" s="156"/>
      <c r="D3484" s="157"/>
      <c r="E3484" s="158"/>
      <c r="F3484" s="159"/>
      <c r="G3484" s="158"/>
      <c r="H3484" s="160"/>
    </row>
    <row r="3485" spans="3:8">
      <c r="C3485" s="156"/>
      <c r="D3485" s="157"/>
      <c r="E3485" s="158"/>
      <c r="F3485" s="159"/>
      <c r="G3485" s="158"/>
      <c r="H3485" s="160"/>
    </row>
    <row r="3486" spans="3:8">
      <c r="C3486" s="156"/>
      <c r="D3486" s="157"/>
      <c r="E3486" s="158"/>
      <c r="F3486" s="159"/>
      <c r="G3486" s="158"/>
      <c r="H3486" s="160"/>
    </row>
    <row r="3487" spans="3:8">
      <c r="C3487" s="156"/>
      <c r="D3487" s="157"/>
      <c r="E3487" s="158"/>
      <c r="F3487" s="159"/>
      <c r="G3487" s="158"/>
      <c r="H3487" s="160"/>
    </row>
    <row r="3488" spans="3:8">
      <c r="C3488" s="156"/>
      <c r="D3488" s="157"/>
      <c r="E3488" s="158"/>
      <c r="F3488" s="159"/>
      <c r="G3488" s="158"/>
      <c r="H3488" s="160"/>
    </row>
    <row r="3489" spans="3:8">
      <c r="C3489" s="156"/>
      <c r="D3489" s="157"/>
      <c r="E3489" s="158"/>
      <c r="F3489" s="159"/>
      <c r="G3489" s="158"/>
      <c r="H3489" s="160"/>
    </row>
    <row r="3490" spans="3:8">
      <c r="C3490" s="156"/>
      <c r="D3490" s="157"/>
      <c r="E3490" s="158"/>
      <c r="F3490" s="159"/>
      <c r="G3490" s="158"/>
      <c r="H3490" s="160"/>
    </row>
    <row r="3491" spans="3:8">
      <c r="C3491" s="156"/>
      <c r="D3491" s="157"/>
      <c r="E3491" s="158"/>
      <c r="F3491" s="159"/>
      <c r="G3491" s="158"/>
      <c r="H3491" s="160"/>
    </row>
    <row r="3492" spans="3:8">
      <c r="C3492" s="156"/>
      <c r="D3492" s="157"/>
      <c r="E3492" s="158"/>
      <c r="F3492" s="159"/>
      <c r="G3492" s="158"/>
      <c r="H3492" s="160"/>
    </row>
    <row r="3493" spans="3:8">
      <c r="C3493" s="156"/>
      <c r="D3493" s="157"/>
      <c r="E3493" s="158"/>
      <c r="F3493" s="159"/>
      <c r="G3493" s="158"/>
      <c r="H3493" s="160"/>
    </row>
    <row r="3494" spans="3:8">
      <c r="C3494" s="156"/>
      <c r="D3494" s="157"/>
      <c r="E3494" s="158"/>
      <c r="F3494" s="159"/>
      <c r="G3494" s="158"/>
      <c r="H3494" s="160"/>
    </row>
    <row r="3495" spans="3:8">
      <c r="C3495" s="156"/>
      <c r="D3495" s="157"/>
      <c r="E3495" s="158"/>
      <c r="F3495" s="159"/>
      <c r="G3495" s="158"/>
      <c r="H3495" s="160"/>
    </row>
    <row r="3496" spans="3:8">
      <c r="C3496" s="156"/>
      <c r="D3496" s="157"/>
      <c r="E3496" s="158"/>
      <c r="F3496" s="159"/>
      <c r="G3496" s="158"/>
      <c r="H3496" s="160"/>
    </row>
    <row r="3497" spans="3:8">
      <c r="C3497" s="156"/>
      <c r="D3497" s="157"/>
      <c r="E3497" s="158"/>
      <c r="F3497" s="159"/>
      <c r="G3497" s="158"/>
      <c r="H3497" s="160"/>
    </row>
    <row r="3498" spans="3:8">
      <c r="C3498" s="156"/>
      <c r="D3498" s="157"/>
      <c r="E3498" s="158"/>
      <c r="F3498" s="159"/>
      <c r="G3498" s="158"/>
      <c r="H3498" s="160"/>
    </row>
    <row r="3499" spans="3:8">
      <c r="C3499" s="156"/>
      <c r="D3499" s="157"/>
      <c r="E3499" s="158"/>
      <c r="F3499" s="159"/>
      <c r="G3499" s="158"/>
      <c r="H3499" s="160"/>
    </row>
    <row r="3500" spans="3:8">
      <c r="C3500" s="156"/>
      <c r="D3500" s="157"/>
      <c r="E3500" s="158"/>
      <c r="F3500" s="159"/>
      <c r="G3500" s="158"/>
      <c r="H3500" s="160"/>
    </row>
    <row r="3501" spans="3:8">
      <c r="C3501" s="156"/>
      <c r="D3501" s="157"/>
      <c r="E3501" s="158"/>
      <c r="F3501" s="159"/>
      <c r="G3501" s="158"/>
      <c r="H3501" s="160"/>
    </row>
    <row r="3502" spans="3:8">
      <c r="C3502" s="156"/>
      <c r="D3502" s="157"/>
      <c r="E3502" s="158"/>
      <c r="F3502" s="159"/>
      <c r="G3502" s="158"/>
      <c r="H3502" s="160"/>
    </row>
    <row r="3503" spans="3:8">
      <c r="C3503" s="156"/>
      <c r="D3503" s="157"/>
      <c r="E3503" s="158"/>
      <c r="F3503" s="159"/>
      <c r="G3503" s="158"/>
      <c r="H3503" s="160"/>
    </row>
    <row r="3504" spans="3:8">
      <c r="C3504" s="156"/>
      <c r="D3504" s="157"/>
      <c r="E3504" s="158"/>
      <c r="F3504" s="159"/>
      <c r="G3504" s="158"/>
      <c r="H3504" s="160"/>
    </row>
    <row r="3505" spans="3:8">
      <c r="C3505" s="156"/>
      <c r="D3505" s="157"/>
      <c r="E3505" s="158"/>
      <c r="F3505" s="159"/>
      <c r="G3505" s="158"/>
      <c r="H3505" s="160"/>
    </row>
    <row r="3506" spans="3:8">
      <c r="C3506" s="156"/>
      <c r="D3506" s="157"/>
      <c r="E3506" s="158"/>
      <c r="F3506" s="159"/>
      <c r="G3506" s="158"/>
      <c r="H3506" s="160"/>
    </row>
    <row r="3507" spans="3:8">
      <c r="C3507" s="156"/>
      <c r="D3507" s="157"/>
      <c r="E3507" s="158"/>
      <c r="F3507" s="159"/>
      <c r="G3507" s="158"/>
      <c r="H3507" s="160"/>
    </row>
    <row r="3508" spans="3:8">
      <c r="C3508" s="156"/>
      <c r="D3508" s="157"/>
      <c r="E3508" s="158"/>
      <c r="F3508" s="159"/>
      <c r="G3508" s="158"/>
      <c r="H3508" s="160"/>
    </row>
    <row r="3509" spans="3:8">
      <c r="C3509" s="156"/>
      <c r="D3509" s="157"/>
      <c r="E3509" s="158"/>
      <c r="F3509" s="159"/>
      <c r="G3509" s="158"/>
      <c r="H3509" s="160"/>
    </row>
    <row r="3510" spans="3:8">
      <c r="C3510" s="156"/>
      <c r="D3510" s="157"/>
      <c r="E3510" s="158"/>
      <c r="F3510" s="159"/>
      <c r="G3510" s="158"/>
      <c r="H3510" s="160"/>
    </row>
    <row r="3511" spans="3:8">
      <c r="C3511" s="156"/>
      <c r="D3511" s="157"/>
      <c r="E3511" s="158"/>
      <c r="F3511" s="159"/>
      <c r="G3511" s="158"/>
      <c r="H3511" s="160"/>
    </row>
    <row r="3512" spans="3:8">
      <c r="C3512" s="156"/>
      <c r="D3512" s="157"/>
      <c r="E3512" s="158"/>
      <c r="F3512" s="159"/>
      <c r="G3512" s="158"/>
      <c r="H3512" s="160"/>
    </row>
    <row r="3513" spans="3:8">
      <c r="C3513" s="156"/>
      <c r="D3513" s="157"/>
      <c r="E3513" s="158"/>
      <c r="F3513" s="159"/>
      <c r="G3513" s="158"/>
      <c r="H3513" s="160"/>
    </row>
    <row r="3514" spans="3:8">
      <c r="C3514" s="156"/>
      <c r="D3514" s="157"/>
      <c r="E3514" s="158"/>
      <c r="F3514" s="159"/>
      <c r="G3514" s="158"/>
      <c r="H3514" s="160"/>
    </row>
    <row r="3515" spans="3:8">
      <c r="C3515" s="156"/>
      <c r="D3515" s="157"/>
      <c r="E3515" s="158"/>
      <c r="F3515" s="159"/>
      <c r="G3515" s="158"/>
      <c r="H3515" s="160"/>
    </row>
    <row r="3516" spans="3:8">
      <c r="C3516" s="156"/>
      <c r="D3516" s="157"/>
      <c r="E3516" s="158"/>
      <c r="F3516" s="159"/>
      <c r="G3516" s="158"/>
      <c r="H3516" s="160"/>
    </row>
    <row r="3517" spans="3:8">
      <c r="C3517" s="156"/>
      <c r="D3517" s="157"/>
      <c r="E3517" s="158"/>
      <c r="F3517" s="159"/>
      <c r="G3517" s="158"/>
      <c r="H3517" s="160"/>
    </row>
    <row r="3518" spans="3:8">
      <c r="C3518" s="156"/>
      <c r="D3518" s="157"/>
      <c r="E3518" s="158"/>
      <c r="F3518" s="159"/>
      <c r="G3518" s="158"/>
      <c r="H3518" s="160"/>
    </row>
    <row r="3519" spans="3:8">
      <c r="C3519" s="156"/>
      <c r="D3519" s="157"/>
      <c r="E3519" s="158"/>
      <c r="F3519" s="159"/>
      <c r="G3519" s="158"/>
      <c r="H3519" s="160"/>
    </row>
    <row r="3520" spans="3:8">
      <c r="C3520" s="156"/>
      <c r="D3520" s="157"/>
      <c r="E3520" s="158"/>
      <c r="F3520" s="159"/>
      <c r="G3520" s="158"/>
      <c r="H3520" s="160"/>
    </row>
    <row r="3521" spans="3:8">
      <c r="C3521" s="156"/>
      <c r="D3521" s="157"/>
      <c r="E3521" s="158"/>
      <c r="F3521" s="159"/>
      <c r="G3521" s="158"/>
      <c r="H3521" s="160"/>
    </row>
    <row r="3522" spans="3:8">
      <c r="C3522" s="156"/>
      <c r="D3522" s="157"/>
      <c r="E3522" s="158"/>
      <c r="F3522" s="159"/>
      <c r="G3522" s="158"/>
      <c r="H3522" s="160"/>
    </row>
    <row r="3523" spans="3:8">
      <c r="C3523" s="156"/>
      <c r="D3523" s="157"/>
      <c r="E3523" s="158"/>
      <c r="F3523" s="159"/>
      <c r="G3523" s="158"/>
      <c r="H3523" s="160"/>
    </row>
    <row r="3524" spans="3:8">
      <c r="C3524" s="156"/>
      <c r="D3524" s="157"/>
      <c r="E3524" s="158"/>
      <c r="F3524" s="159"/>
      <c r="G3524" s="158"/>
      <c r="H3524" s="160"/>
    </row>
    <row r="3525" spans="3:8">
      <c r="C3525" s="156"/>
      <c r="D3525" s="157"/>
      <c r="E3525" s="158"/>
      <c r="F3525" s="159"/>
      <c r="G3525" s="158"/>
      <c r="H3525" s="160"/>
    </row>
    <row r="3526" spans="3:8">
      <c r="C3526" s="156"/>
      <c r="D3526" s="157"/>
      <c r="E3526" s="158"/>
      <c r="F3526" s="159"/>
      <c r="G3526" s="158"/>
      <c r="H3526" s="160"/>
    </row>
    <row r="3527" spans="3:8">
      <c r="C3527" s="156"/>
      <c r="D3527" s="157"/>
      <c r="E3527" s="158"/>
      <c r="F3527" s="159"/>
      <c r="G3527" s="158"/>
      <c r="H3527" s="160"/>
    </row>
    <row r="3528" spans="3:8">
      <c r="C3528" s="156"/>
      <c r="D3528" s="157"/>
      <c r="E3528" s="158"/>
      <c r="F3528" s="159"/>
      <c r="G3528" s="158"/>
      <c r="H3528" s="160"/>
    </row>
    <row r="3529" spans="3:8">
      <c r="C3529" s="156"/>
      <c r="D3529" s="157"/>
      <c r="E3529" s="158"/>
      <c r="F3529" s="159"/>
      <c r="G3529" s="158"/>
      <c r="H3529" s="160"/>
    </row>
    <row r="3530" spans="3:8">
      <c r="C3530" s="156"/>
      <c r="D3530" s="157"/>
      <c r="E3530" s="158"/>
      <c r="F3530" s="159"/>
      <c r="G3530" s="158"/>
      <c r="H3530" s="160"/>
    </row>
    <row r="3531" spans="3:8">
      <c r="C3531" s="156"/>
      <c r="D3531" s="157"/>
      <c r="E3531" s="158"/>
      <c r="F3531" s="159"/>
      <c r="G3531" s="158"/>
      <c r="H3531" s="160"/>
    </row>
    <row r="3532" spans="3:8">
      <c r="C3532" s="156"/>
      <c r="D3532" s="157"/>
      <c r="E3532" s="158"/>
      <c r="F3532" s="159"/>
      <c r="G3532" s="158"/>
      <c r="H3532" s="160"/>
    </row>
    <row r="3533" spans="3:8">
      <c r="C3533" s="156"/>
      <c r="D3533" s="157"/>
      <c r="E3533" s="158"/>
      <c r="F3533" s="159"/>
      <c r="G3533" s="158"/>
      <c r="H3533" s="160"/>
    </row>
    <row r="3534" spans="3:8">
      <c r="C3534" s="156"/>
      <c r="D3534" s="157"/>
      <c r="E3534" s="158"/>
      <c r="F3534" s="159"/>
      <c r="G3534" s="158"/>
      <c r="H3534" s="160"/>
    </row>
    <row r="3535" spans="3:8">
      <c r="C3535" s="156"/>
      <c r="D3535" s="157"/>
      <c r="E3535" s="158"/>
      <c r="F3535" s="159"/>
      <c r="G3535" s="158"/>
      <c r="H3535" s="160"/>
    </row>
    <row r="3536" spans="3:8">
      <c r="C3536" s="156"/>
      <c r="D3536" s="157"/>
      <c r="E3536" s="158"/>
      <c r="F3536" s="159"/>
      <c r="G3536" s="158"/>
      <c r="H3536" s="160"/>
    </row>
    <row r="3537" spans="3:8">
      <c r="C3537" s="156"/>
      <c r="D3537" s="157"/>
      <c r="E3537" s="158"/>
      <c r="F3537" s="159"/>
      <c r="G3537" s="158"/>
      <c r="H3537" s="160"/>
    </row>
    <row r="3538" spans="3:8">
      <c r="C3538" s="156"/>
      <c r="D3538" s="157"/>
      <c r="E3538" s="158"/>
      <c r="F3538" s="159"/>
      <c r="G3538" s="158"/>
      <c r="H3538" s="160"/>
    </row>
    <row r="3539" spans="3:8">
      <c r="C3539" s="156"/>
      <c r="D3539" s="157"/>
      <c r="E3539" s="158"/>
      <c r="F3539" s="159"/>
      <c r="G3539" s="158"/>
      <c r="H3539" s="160"/>
    </row>
    <row r="3540" spans="3:8">
      <c r="C3540" s="156"/>
      <c r="D3540" s="157"/>
      <c r="E3540" s="158"/>
      <c r="F3540" s="159"/>
      <c r="G3540" s="158"/>
      <c r="H3540" s="160"/>
    </row>
    <row r="3541" spans="3:8">
      <c r="C3541" s="156"/>
      <c r="D3541" s="157"/>
      <c r="E3541" s="158"/>
      <c r="F3541" s="159"/>
      <c r="G3541" s="158"/>
      <c r="H3541" s="160"/>
    </row>
    <row r="3542" spans="3:8">
      <c r="C3542" s="156"/>
      <c r="D3542" s="157"/>
      <c r="E3542" s="158"/>
      <c r="F3542" s="159"/>
      <c r="G3542" s="158"/>
      <c r="H3542" s="160"/>
    </row>
    <row r="3543" spans="3:8">
      <c r="C3543" s="156"/>
      <c r="D3543" s="157"/>
      <c r="E3543" s="158"/>
      <c r="F3543" s="159"/>
      <c r="G3543" s="158"/>
      <c r="H3543" s="160"/>
    </row>
    <row r="3544" spans="3:8">
      <c r="C3544" s="156"/>
      <c r="D3544" s="157"/>
      <c r="E3544" s="158"/>
      <c r="F3544" s="159"/>
      <c r="G3544" s="158"/>
      <c r="H3544" s="160"/>
    </row>
    <row r="3545" spans="3:8">
      <c r="C3545" s="156"/>
      <c r="D3545" s="157"/>
      <c r="E3545" s="158"/>
      <c r="F3545" s="159"/>
      <c r="G3545" s="158"/>
      <c r="H3545" s="160"/>
    </row>
    <row r="3546" spans="3:8">
      <c r="C3546" s="156"/>
      <c r="D3546" s="157"/>
      <c r="E3546" s="158"/>
      <c r="F3546" s="159"/>
      <c r="G3546" s="158"/>
      <c r="H3546" s="160"/>
    </row>
    <row r="3547" spans="3:8">
      <c r="C3547" s="156"/>
      <c r="D3547" s="157"/>
      <c r="E3547" s="158"/>
      <c r="F3547" s="159"/>
      <c r="G3547" s="158"/>
      <c r="H3547" s="160"/>
    </row>
    <row r="3548" spans="3:8">
      <c r="C3548" s="156"/>
      <c r="D3548" s="157"/>
      <c r="E3548" s="158"/>
      <c r="F3548" s="159"/>
      <c r="G3548" s="158"/>
      <c r="H3548" s="160"/>
    </row>
    <row r="3549" spans="3:8">
      <c r="C3549" s="156"/>
      <c r="D3549" s="157"/>
      <c r="E3549" s="158"/>
      <c r="F3549" s="159"/>
      <c r="G3549" s="158"/>
      <c r="H3549" s="160"/>
    </row>
    <row r="3550" spans="3:8">
      <c r="C3550" s="156"/>
      <c r="D3550" s="157"/>
      <c r="E3550" s="158"/>
      <c r="F3550" s="159"/>
      <c r="G3550" s="158"/>
      <c r="H3550" s="160"/>
    </row>
    <row r="3551" spans="3:8">
      <c r="C3551" s="156"/>
      <c r="D3551" s="157"/>
      <c r="E3551" s="158"/>
      <c r="F3551" s="159"/>
      <c r="G3551" s="158"/>
      <c r="H3551" s="160"/>
    </row>
    <row r="3552" spans="3:8">
      <c r="C3552" s="156"/>
      <c r="D3552" s="157"/>
      <c r="E3552" s="158"/>
      <c r="F3552" s="159"/>
      <c r="G3552" s="158"/>
      <c r="H3552" s="160"/>
    </row>
    <row r="3553" spans="3:8">
      <c r="C3553" s="156"/>
      <c r="D3553" s="157"/>
      <c r="E3553" s="158"/>
      <c r="F3553" s="159"/>
      <c r="G3553" s="158"/>
      <c r="H3553" s="160"/>
    </row>
    <row r="3554" spans="3:8">
      <c r="C3554" s="156"/>
      <c r="D3554" s="157"/>
      <c r="E3554" s="158"/>
      <c r="F3554" s="159"/>
      <c r="G3554" s="158"/>
      <c r="H3554" s="160"/>
    </row>
    <row r="3555" spans="3:8">
      <c r="C3555" s="156"/>
      <c r="D3555" s="157"/>
      <c r="E3555" s="158"/>
      <c r="F3555" s="159"/>
      <c r="G3555" s="158"/>
      <c r="H3555" s="160"/>
    </row>
    <row r="3556" spans="3:8">
      <c r="C3556" s="156"/>
      <c r="D3556" s="157"/>
      <c r="E3556" s="158"/>
      <c r="F3556" s="159"/>
      <c r="G3556" s="158"/>
      <c r="H3556" s="160"/>
    </row>
    <row r="3557" spans="3:8">
      <c r="C3557" s="156"/>
      <c r="D3557" s="157"/>
      <c r="E3557" s="158"/>
      <c r="F3557" s="159"/>
      <c r="G3557" s="158"/>
      <c r="H3557" s="160"/>
    </row>
    <row r="3558" spans="3:8">
      <c r="C3558" s="156"/>
      <c r="D3558" s="157"/>
      <c r="E3558" s="158"/>
      <c r="F3558" s="159"/>
      <c r="G3558" s="158"/>
      <c r="H3558" s="160"/>
    </row>
    <row r="3559" spans="3:8">
      <c r="C3559" s="156"/>
      <c r="D3559" s="157"/>
      <c r="E3559" s="158"/>
      <c r="F3559" s="159"/>
      <c r="G3559" s="158"/>
      <c r="H3559" s="160"/>
    </row>
    <row r="3560" spans="3:8">
      <c r="C3560" s="156"/>
      <c r="D3560" s="157"/>
      <c r="E3560" s="158"/>
      <c r="F3560" s="159"/>
      <c r="G3560" s="158"/>
      <c r="H3560" s="160"/>
    </row>
    <row r="3561" spans="3:8">
      <c r="C3561" s="156"/>
      <c r="D3561" s="157"/>
      <c r="E3561" s="158"/>
      <c r="F3561" s="159"/>
      <c r="G3561" s="158"/>
      <c r="H3561" s="160"/>
    </row>
    <row r="3562" spans="3:8">
      <c r="C3562" s="156"/>
      <c r="D3562" s="157"/>
      <c r="E3562" s="158"/>
      <c r="F3562" s="159"/>
      <c r="G3562" s="158"/>
      <c r="H3562" s="160"/>
    </row>
    <row r="3563" spans="3:8">
      <c r="C3563" s="156"/>
      <c r="D3563" s="157"/>
      <c r="E3563" s="158"/>
      <c r="F3563" s="159"/>
      <c r="G3563" s="158"/>
      <c r="H3563" s="160"/>
    </row>
    <row r="3564" spans="3:8">
      <c r="C3564" s="156"/>
      <c r="D3564" s="157"/>
      <c r="E3564" s="158"/>
      <c r="F3564" s="159"/>
      <c r="G3564" s="158"/>
      <c r="H3564" s="160"/>
    </row>
    <row r="3565" spans="3:8">
      <c r="C3565" s="156"/>
      <c r="D3565" s="157"/>
      <c r="E3565" s="158"/>
      <c r="F3565" s="159"/>
      <c r="G3565" s="158"/>
      <c r="H3565" s="160"/>
    </row>
    <row r="3566" spans="3:8">
      <c r="C3566" s="156"/>
      <c r="D3566" s="157"/>
      <c r="E3566" s="158"/>
      <c r="F3566" s="159"/>
      <c r="G3566" s="158"/>
      <c r="H3566" s="160"/>
    </row>
    <row r="3567" spans="3:8">
      <c r="C3567" s="156"/>
      <c r="D3567" s="157"/>
      <c r="E3567" s="158"/>
      <c r="F3567" s="159"/>
      <c r="G3567" s="158"/>
      <c r="H3567" s="160"/>
    </row>
    <row r="3568" spans="3:8">
      <c r="C3568" s="156"/>
      <c r="D3568" s="157"/>
      <c r="E3568" s="158"/>
      <c r="F3568" s="159"/>
      <c r="G3568" s="158"/>
      <c r="H3568" s="160"/>
    </row>
    <row r="3569" spans="3:8">
      <c r="C3569" s="156"/>
      <c r="D3569" s="157"/>
      <c r="E3569" s="158"/>
      <c r="F3569" s="159"/>
      <c r="G3569" s="158"/>
      <c r="H3569" s="160"/>
    </row>
    <row r="3570" spans="3:8">
      <c r="C3570" s="156"/>
      <c r="D3570" s="157"/>
      <c r="E3570" s="158"/>
      <c r="F3570" s="159"/>
      <c r="G3570" s="158"/>
      <c r="H3570" s="160"/>
    </row>
    <row r="3571" spans="3:8">
      <c r="C3571" s="156"/>
      <c r="D3571" s="157"/>
      <c r="E3571" s="158"/>
      <c r="F3571" s="159"/>
      <c r="G3571" s="158"/>
      <c r="H3571" s="160"/>
    </row>
    <row r="3572" spans="3:8">
      <c r="C3572" s="156"/>
      <c r="D3572" s="157"/>
      <c r="E3572" s="158"/>
      <c r="F3572" s="159"/>
      <c r="G3572" s="158"/>
      <c r="H3572" s="160"/>
    </row>
    <row r="3573" spans="3:8">
      <c r="C3573" s="156"/>
      <c r="D3573" s="157"/>
      <c r="E3573" s="158"/>
      <c r="F3573" s="159"/>
      <c r="G3573" s="158"/>
      <c r="H3573" s="160"/>
    </row>
    <row r="3574" spans="3:8">
      <c r="C3574" s="156"/>
      <c r="D3574" s="157"/>
      <c r="E3574" s="158"/>
      <c r="F3574" s="159"/>
      <c r="G3574" s="158"/>
      <c r="H3574" s="160"/>
    </row>
    <row r="3575" spans="3:8">
      <c r="C3575" s="156"/>
      <c r="D3575" s="157"/>
      <c r="E3575" s="158"/>
      <c r="F3575" s="159"/>
      <c r="G3575" s="158"/>
      <c r="H3575" s="160"/>
    </row>
    <row r="3576" spans="3:8">
      <c r="C3576" s="156"/>
      <c r="D3576" s="157"/>
      <c r="E3576" s="158"/>
      <c r="F3576" s="159"/>
      <c r="G3576" s="158"/>
      <c r="H3576" s="160"/>
    </row>
    <row r="3577" spans="3:8">
      <c r="C3577" s="156"/>
      <c r="D3577" s="157"/>
      <c r="E3577" s="158"/>
      <c r="F3577" s="159"/>
      <c r="G3577" s="158"/>
      <c r="H3577" s="160"/>
    </row>
    <row r="3578" spans="3:8">
      <c r="C3578" s="156"/>
      <c r="D3578" s="157"/>
      <c r="E3578" s="158"/>
      <c r="F3578" s="159"/>
      <c r="G3578" s="158"/>
      <c r="H3578" s="160"/>
    </row>
    <row r="3579" spans="3:8">
      <c r="C3579" s="156"/>
      <c r="D3579" s="157"/>
      <c r="E3579" s="158"/>
      <c r="F3579" s="159"/>
      <c r="G3579" s="158"/>
      <c r="H3579" s="160"/>
    </row>
    <row r="3580" spans="3:8">
      <c r="C3580" s="156"/>
      <c r="D3580" s="157"/>
      <c r="E3580" s="158"/>
      <c r="F3580" s="159"/>
      <c r="G3580" s="158"/>
      <c r="H3580" s="160"/>
    </row>
    <row r="3581" spans="3:8">
      <c r="C3581" s="156"/>
      <c r="D3581" s="157"/>
      <c r="E3581" s="158"/>
      <c r="F3581" s="159"/>
      <c r="G3581" s="158"/>
      <c r="H3581" s="160"/>
    </row>
    <row r="3582" spans="3:8">
      <c r="C3582" s="156"/>
      <c r="D3582" s="157"/>
      <c r="E3582" s="158"/>
      <c r="F3582" s="159"/>
      <c r="G3582" s="158"/>
      <c r="H3582" s="160"/>
    </row>
    <row r="3583" spans="3:8">
      <c r="C3583" s="156"/>
      <c r="D3583" s="157"/>
      <c r="E3583" s="158"/>
      <c r="F3583" s="159"/>
      <c r="G3583" s="158"/>
      <c r="H3583" s="160"/>
    </row>
    <row r="3584" spans="3:8">
      <c r="C3584" s="156"/>
      <c r="D3584" s="157"/>
      <c r="E3584" s="158"/>
      <c r="F3584" s="159"/>
      <c r="G3584" s="158"/>
      <c r="H3584" s="160"/>
    </row>
    <row r="3585" spans="3:8">
      <c r="C3585" s="156"/>
      <c r="D3585" s="157"/>
      <c r="E3585" s="158"/>
      <c r="F3585" s="159"/>
      <c r="G3585" s="158"/>
      <c r="H3585" s="160"/>
    </row>
    <row r="3586" spans="3:8">
      <c r="C3586" s="156"/>
      <c r="D3586" s="157"/>
      <c r="E3586" s="158"/>
      <c r="F3586" s="159"/>
      <c r="G3586" s="158"/>
      <c r="H3586" s="160"/>
    </row>
    <row r="3587" spans="3:8">
      <c r="C3587" s="156"/>
      <c r="D3587" s="157"/>
      <c r="E3587" s="158"/>
      <c r="F3587" s="159"/>
      <c r="G3587" s="158"/>
      <c r="H3587" s="160"/>
    </row>
  </sheetData>
  <sheetProtection sort="0" autoFilter="0"/>
  <autoFilter ref="B2:J3587"/>
  <mergeCells count="1383">
    <mergeCell ref="C1396:C1397"/>
    <mergeCell ref="D1396:D1397"/>
    <mergeCell ref="C1398:C1399"/>
    <mergeCell ref="D1398:D1399"/>
    <mergeCell ref="C1400:C1401"/>
    <mergeCell ref="D1400:D1401"/>
    <mergeCell ref="C1402:C1403"/>
    <mergeCell ref="D1402:D1403"/>
    <mergeCell ref="C1404:C1405"/>
    <mergeCell ref="D1404:D1405"/>
    <mergeCell ref="C1406:C1407"/>
    <mergeCell ref="D1406:D1407"/>
    <mergeCell ref="C1408:C1409"/>
    <mergeCell ref="D1408:D1409"/>
    <mergeCell ref="C1410:C1411"/>
    <mergeCell ref="D1410:D1411"/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89:C1390"/>
    <mergeCell ref="D1389:D1390"/>
    <mergeCell ref="C1391:C1392"/>
    <mergeCell ref="D1391:D1392"/>
    <mergeCell ref="C1393:C1394"/>
    <mergeCell ref="D1393:D1394"/>
    <mergeCell ref="C1362:C1363"/>
    <mergeCell ref="D1362:D1363"/>
    <mergeCell ref="C1364:C1365"/>
    <mergeCell ref="D1364:D1365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9:C1380"/>
    <mergeCell ref="D1379:D1380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1357:C1358"/>
    <mergeCell ref="D1357:D1358"/>
    <mergeCell ref="C1359:C1360"/>
    <mergeCell ref="D1359:D1360"/>
    <mergeCell ref="C1340:C1341"/>
    <mergeCell ref="D1340:D1341"/>
    <mergeCell ref="C1342:C1343"/>
    <mergeCell ref="D1342:D1343"/>
    <mergeCell ref="D453:D454"/>
    <mergeCell ref="C453:C454"/>
    <mergeCell ref="C1301:C1302"/>
    <mergeCell ref="D1301:D1302"/>
    <mergeCell ref="C1303:C1304"/>
    <mergeCell ref="D1303:D1304"/>
    <mergeCell ref="C1285:C1286"/>
    <mergeCell ref="D1285:D1286"/>
    <mergeCell ref="C1287:C1288"/>
    <mergeCell ref="D1287:D1288"/>
    <mergeCell ref="C1289:C1290"/>
    <mergeCell ref="D1289:D1290"/>
    <mergeCell ref="C1291:C1292"/>
    <mergeCell ref="D1291:D1292"/>
    <mergeCell ref="C1293:C1294"/>
    <mergeCell ref="D1293:D1294"/>
    <mergeCell ref="C1295:C1296"/>
    <mergeCell ref="D1295:D1296"/>
    <mergeCell ref="C1297:C1298"/>
    <mergeCell ref="D1297:D1298"/>
    <mergeCell ref="C1299:C1300"/>
    <mergeCell ref="D1299:D1300"/>
    <mergeCell ref="C1265:C1266"/>
    <mergeCell ref="D1265:D1266"/>
    <mergeCell ref="C1269:C1270"/>
    <mergeCell ref="D1269:D1270"/>
    <mergeCell ref="C1271:C1272"/>
    <mergeCell ref="D1271:D1272"/>
    <mergeCell ref="C1273:C1274"/>
    <mergeCell ref="D1273:D1274"/>
    <mergeCell ref="C1255:C1256"/>
    <mergeCell ref="D1255:D1256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25:C1326"/>
    <mergeCell ref="D1325:D1326"/>
    <mergeCell ref="C1315:C1316"/>
    <mergeCell ref="D1315:D1316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C1305:C1306"/>
    <mergeCell ref="D1305:D1306"/>
    <mergeCell ref="C1307:C1308"/>
    <mergeCell ref="D1307:D1308"/>
    <mergeCell ref="C1309:C1310"/>
    <mergeCell ref="D1309:D1310"/>
    <mergeCell ref="C1311:C1312"/>
    <mergeCell ref="D1311:D1312"/>
    <mergeCell ref="C1313:C1314"/>
    <mergeCell ref="D1313:D1314"/>
    <mergeCell ref="C1275:C1276"/>
    <mergeCell ref="D1275:D1276"/>
    <mergeCell ref="C1277:C1278"/>
    <mergeCell ref="D1277:D1278"/>
    <mergeCell ref="C1279:C1280"/>
    <mergeCell ref="D1279:D1280"/>
    <mergeCell ref="C1281:C1282"/>
    <mergeCell ref="D1281:D1282"/>
    <mergeCell ref="C1283:C1284"/>
    <mergeCell ref="D1283:D1284"/>
    <mergeCell ref="C1257:C1258"/>
    <mergeCell ref="D1257:D1258"/>
    <mergeCell ref="C1259:C1260"/>
    <mergeCell ref="D1259:D1260"/>
    <mergeCell ref="C1261:C1262"/>
    <mergeCell ref="D1261:D1262"/>
    <mergeCell ref="C1263:C1264"/>
    <mergeCell ref="D1263:D1264"/>
    <mergeCell ref="C1245:C1246"/>
    <mergeCell ref="D1245:D1246"/>
    <mergeCell ref="C1247:C1248"/>
    <mergeCell ref="D1247:D1248"/>
    <mergeCell ref="C1251:C1252"/>
    <mergeCell ref="D1251:D1252"/>
    <mergeCell ref="C1253:C1254"/>
    <mergeCell ref="D1253:D1254"/>
    <mergeCell ref="C1235:C1236"/>
    <mergeCell ref="D1235:D1236"/>
    <mergeCell ref="C1237:C1238"/>
    <mergeCell ref="D1237:D1238"/>
    <mergeCell ref="C1239:C1240"/>
    <mergeCell ref="D1239:D1240"/>
    <mergeCell ref="C1241:C1242"/>
    <mergeCell ref="D1241:D1242"/>
    <mergeCell ref="C1243:C1244"/>
    <mergeCell ref="D1243:D1244"/>
    <mergeCell ref="C1225:C1226"/>
    <mergeCell ref="D1225:D1226"/>
    <mergeCell ref="C1227:C1228"/>
    <mergeCell ref="D1227:D1228"/>
    <mergeCell ref="C1229:C1230"/>
    <mergeCell ref="D1229:D1230"/>
    <mergeCell ref="C1231:C1232"/>
    <mergeCell ref="D1231:D1232"/>
    <mergeCell ref="C1233:C1234"/>
    <mergeCell ref="D1233:D1234"/>
    <mergeCell ref="C1215:C1216"/>
    <mergeCell ref="D1215:D1216"/>
    <mergeCell ref="C1217:C1218"/>
    <mergeCell ref="D1217:D1218"/>
    <mergeCell ref="C1219:C1220"/>
    <mergeCell ref="D1219:D1220"/>
    <mergeCell ref="C1221:C1222"/>
    <mergeCell ref="D1221:D1222"/>
    <mergeCell ref="C1223:C1224"/>
    <mergeCell ref="D1223:D1224"/>
    <mergeCell ref="C1205:C1206"/>
    <mergeCell ref="D1205:D1206"/>
    <mergeCell ref="C1207:C1208"/>
    <mergeCell ref="D1207:D1208"/>
    <mergeCell ref="C1209:C1210"/>
    <mergeCell ref="D1209:D1210"/>
    <mergeCell ref="C1211:C1212"/>
    <mergeCell ref="D1211:D1212"/>
    <mergeCell ref="C1213:C1214"/>
    <mergeCell ref="D1213:D1214"/>
    <mergeCell ref="C1195:C1196"/>
    <mergeCell ref="D1195:D1196"/>
    <mergeCell ref="C1197:C1198"/>
    <mergeCell ref="D1197:D1198"/>
    <mergeCell ref="C1199:C1200"/>
    <mergeCell ref="D1199:D1200"/>
    <mergeCell ref="C1201:C1202"/>
    <mergeCell ref="D1201:D1202"/>
    <mergeCell ref="C1203:C1204"/>
    <mergeCell ref="D1203:D1204"/>
    <mergeCell ref="C1185:C1186"/>
    <mergeCell ref="D1185:D1186"/>
    <mergeCell ref="C1187:C1188"/>
    <mergeCell ref="D1187:D1188"/>
    <mergeCell ref="C1189:C1190"/>
    <mergeCell ref="D1189:D1190"/>
    <mergeCell ref="C1191:C1192"/>
    <mergeCell ref="D1191:D1192"/>
    <mergeCell ref="C1193:C1194"/>
    <mergeCell ref="D1193:D1194"/>
    <mergeCell ref="C1175:C1176"/>
    <mergeCell ref="D1175:D1176"/>
    <mergeCell ref="C1177:C1178"/>
    <mergeCell ref="D1177:D1178"/>
    <mergeCell ref="C1179:C1180"/>
    <mergeCell ref="D1179:D1180"/>
    <mergeCell ref="C1181:C1182"/>
    <mergeCell ref="D1181:D1182"/>
    <mergeCell ref="C1183:C1184"/>
    <mergeCell ref="D1183:D1184"/>
    <mergeCell ref="C1165:C1166"/>
    <mergeCell ref="D1165:D1166"/>
    <mergeCell ref="C1167:C1168"/>
    <mergeCell ref="D1167:D1168"/>
    <mergeCell ref="C1169:C1170"/>
    <mergeCell ref="D1169:D1170"/>
    <mergeCell ref="C1171:C1172"/>
    <mergeCell ref="D1171:D1172"/>
    <mergeCell ref="C1173:C1174"/>
    <mergeCell ref="D1173:D1174"/>
    <mergeCell ref="C1155:C1156"/>
    <mergeCell ref="D1155:D1156"/>
    <mergeCell ref="C1157:C1158"/>
    <mergeCell ref="D1157:D1158"/>
    <mergeCell ref="C1159:C1160"/>
    <mergeCell ref="D1159:D1160"/>
    <mergeCell ref="C1161:C1162"/>
    <mergeCell ref="D1161:D1162"/>
    <mergeCell ref="C1163:C1164"/>
    <mergeCell ref="D1163:D1164"/>
    <mergeCell ref="C1145:C1146"/>
    <mergeCell ref="D1145:D1146"/>
    <mergeCell ref="C1147:C1148"/>
    <mergeCell ref="D1147:D1148"/>
    <mergeCell ref="C1149:C1150"/>
    <mergeCell ref="D1149:D1150"/>
    <mergeCell ref="C1151:C1152"/>
    <mergeCell ref="D1151:D1152"/>
    <mergeCell ref="C1153:C1154"/>
    <mergeCell ref="D1153:D1154"/>
    <mergeCell ref="C1135:C1136"/>
    <mergeCell ref="D1135:D1136"/>
    <mergeCell ref="C1137:C1138"/>
    <mergeCell ref="D1137:D1138"/>
    <mergeCell ref="C1139:C1140"/>
    <mergeCell ref="D1139:D1140"/>
    <mergeCell ref="C1141:C1142"/>
    <mergeCell ref="D1141:D1142"/>
    <mergeCell ref="C1143:C1144"/>
    <mergeCell ref="D1143:D1144"/>
    <mergeCell ref="C1125:C1126"/>
    <mergeCell ref="D1125:D1126"/>
    <mergeCell ref="C1127:C1128"/>
    <mergeCell ref="D1127:D1128"/>
    <mergeCell ref="C1129:C1130"/>
    <mergeCell ref="D1129:D1130"/>
    <mergeCell ref="C1131:C1132"/>
    <mergeCell ref="D1131:D1132"/>
    <mergeCell ref="C1133:C1134"/>
    <mergeCell ref="D1133:D1134"/>
    <mergeCell ref="C1115:C1116"/>
    <mergeCell ref="D1115:D1116"/>
    <mergeCell ref="C1117:C1118"/>
    <mergeCell ref="D1117:D1118"/>
    <mergeCell ref="C1119:C1120"/>
    <mergeCell ref="D1119:D1120"/>
    <mergeCell ref="C1121:C1122"/>
    <mergeCell ref="D1121:D1122"/>
    <mergeCell ref="C1123:C1124"/>
    <mergeCell ref="D1123:D112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113:C1114"/>
    <mergeCell ref="D1113:D1114"/>
    <mergeCell ref="C1095:C1096"/>
    <mergeCell ref="D1095:D1096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085:C1086"/>
    <mergeCell ref="D1085:D1086"/>
    <mergeCell ref="C1087:C1088"/>
    <mergeCell ref="D1087:D1088"/>
    <mergeCell ref="C1089:C1090"/>
    <mergeCell ref="D1089:D1090"/>
    <mergeCell ref="C1091:C1092"/>
    <mergeCell ref="D1091:D1092"/>
    <mergeCell ref="C1093:C1094"/>
    <mergeCell ref="D1093:D1094"/>
    <mergeCell ref="C1081:C1082"/>
    <mergeCell ref="D1081:D1082"/>
    <mergeCell ref="C1083:C1084"/>
    <mergeCell ref="D1083:D1084"/>
    <mergeCell ref="C1074:C1075"/>
    <mergeCell ref="D1074:D1075"/>
    <mergeCell ref="C1076:C1077"/>
    <mergeCell ref="D1076:D1077"/>
    <mergeCell ref="C1078:C1079"/>
    <mergeCell ref="D1078:D1079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72:C1073"/>
    <mergeCell ref="D1072:D107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62:C1063"/>
    <mergeCell ref="D1062:D106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52:C1053"/>
    <mergeCell ref="D1052:D105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42:C1043"/>
    <mergeCell ref="D1042:D104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32:C1033"/>
    <mergeCell ref="D1032:D103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22:C1023"/>
    <mergeCell ref="D1022:D102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1012:C1013"/>
    <mergeCell ref="D1012:D101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02:C1003"/>
    <mergeCell ref="D1002:D100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92:C993"/>
    <mergeCell ref="D992:D99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982:C983"/>
    <mergeCell ref="D982:D98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72:C973"/>
    <mergeCell ref="D972:D97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62:C963"/>
    <mergeCell ref="D962:D96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952:C953"/>
    <mergeCell ref="D952:D95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42:C943"/>
    <mergeCell ref="D942:D943"/>
    <mergeCell ref="C924:C925"/>
    <mergeCell ref="D924:D925"/>
    <mergeCell ref="C926:C927"/>
    <mergeCell ref="D926:D927"/>
    <mergeCell ref="C928:C929"/>
    <mergeCell ref="D928:D929"/>
    <mergeCell ref="C930:C931"/>
    <mergeCell ref="D930:D931"/>
    <mergeCell ref="C932:C933"/>
    <mergeCell ref="D932:D933"/>
    <mergeCell ref="C914:C915"/>
    <mergeCell ref="D914:D915"/>
    <mergeCell ref="C916:C917"/>
    <mergeCell ref="D916:D917"/>
    <mergeCell ref="C918:C919"/>
    <mergeCell ref="D918:D919"/>
    <mergeCell ref="C920:C921"/>
    <mergeCell ref="D920:D921"/>
    <mergeCell ref="C922:C923"/>
    <mergeCell ref="D922:D92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912:C913"/>
    <mergeCell ref="D912:D913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35:C836"/>
    <mergeCell ref="D835:D836"/>
    <mergeCell ref="C837:C838"/>
    <mergeCell ref="D837:D838"/>
    <mergeCell ref="C840:C841"/>
    <mergeCell ref="D840:D841"/>
    <mergeCell ref="C842:C843"/>
    <mergeCell ref="D842:D843"/>
    <mergeCell ref="C825:C826"/>
    <mergeCell ref="D825:D82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15:C816"/>
    <mergeCell ref="D815:D81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05:C806"/>
    <mergeCell ref="D805:D80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795:C796"/>
    <mergeCell ref="D795:D79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785:C786"/>
    <mergeCell ref="D785:D78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75:C776"/>
    <mergeCell ref="D775:D77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65:C766"/>
    <mergeCell ref="D765:D766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55:C756"/>
    <mergeCell ref="D755:D756"/>
    <mergeCell ref="C757:C758"/>
    <mergeCell ref="D757:D758"/>
    <mergeCell ref="C759:C760"/>
    <mergeCell ref="D759:D760"/>
    <mergeCell ref="C761:C762"/>
    <mergeCell ref="D761:D762"/>
    <mergeCell ref="C763:C764"/>
    <mergeCell ref="D763:D764"/>
    <mergeCell ref="C745:C746"/>
    <mergeCell ref="D745:D746"/>
    <mergeCell ref="C747:C748"/>
    <mergeCell ref="D747:D748"/>
    <mergeCell ref="C749:C750"/>
    <mergeCell ref="D749:D750"/>
    <mergeCell ref="C751:C752"/>
    <mergeCell ref="D751:D752"/>
    <mergeCell ref="C753:C754"/>
    <mergeCell ref="D753:D754"/>
    <mergeCell ref="C735:C736"/>
    <mergeCell ref="D735:D736"/>
    <mergeCell ref="C737:C738"/>
    <mergeCell ref="D737:D738"/>
    <mergeCell ref="C739:C740"/>
    <mergeCell ref="D739:D740"/>
    <mergeCell ref="C741:C742"/>
    <mergeCell ref="D741:D742"/>
    <mergeCell ref="C743:C744"/>
    <mergeCell ref="D743:D744"/>
    <mergeCell ref="C725:C726"/>
    <mergeCell ref="D725:D726"/>
    <mergeCell ref="C727:C728"/>
    <mergeCell ref="D727:D728"/>
    <mergeCell ref="C729:C730"/>
    <mergeCell ref="D729:D730"/>
    <mergeCell ref="C731:C732"/>
    <mergeCell ref="D731:D732"/>
    <mergeCell ref="C733:C734"/>
    <mergeCell ref="D733:D734"/>
    <mergeCell ref="C719:C720"/>
    <mergeCell ref="D719:D720"/>
    <mergeCell ref="C721:C722"/>
    <mergeCell ref="D721:D722"/>
    <mergeCell ref="C723:C724"/>
    <mergeCell ref="D723:D724"/>
    <mergeCell ref="C714:C715"/>
    <mergeCell ref="D714:D715"/>
    <mergeCell ref="C716:C717"/>
    <mergeCell ref="D716:D717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95:C596"/>
    <mergeCell ref="D595:D596"/>
    <mergeCell ref="C598:C599"/>
    <mergeCell ref="D598:D599"/>
    <mergeCell ref="C600:C601"/>
    <mergeCell ref="D600:D601"/>
    <mergeCell ref="C602:C603"/>
    <mergeCell ref="D602:D603"/>
    <mergeCell ref="C585:C586"/>
    <mergeCell ref="D585:D586"/>
    <mergeCell ref="C587:C588"/>
    <mergeCell ref="D587:D588"/>
    <mergeCell ref="C589:C590"/>
    <mergeCell ref="D589:D590"/>
    <mergeCell ref="C591:C592"/>
    <mergeCell ref="D591:D592"/>
    <mergeCell ref="C593:C594"/>
    <mergeCell ref="D593:D594"/>
    <mergeCell ref="C575:C576"/>
    <mergeCell ref="D575:D576"/>
    <mergeCell ref="C577:C578"/>
    <mergeCell ref="D577:D578"/>
    <mergeCell ref="C579:C580"/>
    <mergeCell ref="D579:D580"/>
    <mergeCell ref="C581:C582"/>
    <mergeCell ref="D581:D582"/>
    <mergeCell ref="C583:C584"/>
    <mergeCell ref="D583:D584"/>
    <mergeCell ref="C565:C566"/>
    <mergeCell ref="D565:D566"/>
    <mergeCell ref="C567:C568"/>
    <mergeCell ref="D567:D568"/>
    <mergeCell ref="C569:C570"/>
    <mergeCell ref="D569:D570"/>
    <mergeCell ref="C571:C572"/>
    <mergeCell ref="D571:D572"/>
    <mergeCell ref="C573:C574"/>
    <mergeCell ref="D573:D574"/>
    <mergeCell ref="C555:C556"/>
    <mergeCell ref="D555:D556"/>
    <mergeCell ref="C557:C558"/>
    <mergeCell ref="D557:D558"/>
    <mergeCell ref="C559:C560"/>
    <mergeCell ref="D559:D560"/>
    <mergeCell ref="C561:C562"/>
    <mergeCell ref="D561:D562"/>
    <mergeCell ref="C563:C564"/>
    <mergeCell ref="D563:D564"/>
    <mergeCell ref="C545:C546"/>
    <mergeCell ref="D545:D546"/>
    <mergeCell ref="C547:C548"/>
    <mergeCell ref="D547:D548"/>
    <mergeCell ref="C549:C550"/>
    <mergeCell ref="D549:D550"/>
    <mergeCell ref="C551:C552"/>
    <mergeCell ref="D551:D552"/>
    <mergeCell ref="C553:C554"/>
    <mergeCell ref="D553:D554"/>
    <mergeCell ref="C535:C536"/>
    <mergeCell ref="D535:D536"/>
    <mergeCell ref="C537:C538"/>
    <mergeCell ref="D537:D538"/>
    <mergeCell ref="C539:C540"/>
    <mergeCell ref="D539:D540"/>
    <mergeCell ref="C541:C542"/>
    <mergeCell ref="D541:D542"/>
    <mergeCell ref="C543:C544"/>
    <mergeCell ref="D543:D544"/>
    <mergeCell ref="C525:C526"/>
    <mergeCell ref="D525:D526"/>
    <mergeCell ref="C527:C528"/>
    <mergeCell ref="D527:D528"/>
    <mergeCell ref="C529:C530"/>
    <mergeCell ref="D529:D530"/>
    <mergeCell ref="C531:C532"/>
    <mergeCell ref="D531:D532"/>
    <mergeCell ref="C533:C534"/>
    <mergeCell ref="D533:D534"/>
    <mergeCell ref="C515:C516"/>
    <mergeCell ref="D515:D516"/>
    <mergeCell ref="C517:C518"/>
    <mergeCell ref="D517:D518"/>
    <mergeCell ref="C519:C520"/>
    <mergeCell ref="D519:D520"/>
    <mergeCell ref="C521:C522"/>
    <mergeCell ref="D521:D522"/>
    <mergeCell ref="C523:C524"/>
    <mergeCell ref="D523:D524"/>
    <mergeCell ref="C505:C506"/>
    <mergeCell ref="D505:D506"/>
    <mergeCell ref="C507:C508"/>
    <mergeCell ref="D507:D508"/>
    <mergeCell ref="C509:C510"/>
    <mergeCell ref="D509:D510"/>
    <mergeCell ref="C511:C512"/>
    <mergeCell ref="D511:D512"/>
    <mergeCell ref="C513:C514"/>
    <mergeCell ref="D513:D51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70:C471"/>
    <mergeCell ref="D470:D471"/>
    <mergeCell ref="C472:C473"/>
    <mergeCell ref="D472:D473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45:C446"/>
    <mergeCell ref="D445:D446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D451:D452"/>
    <mergeCell ref="C451:C452"/>
    <mergeCell ref="D449:D450"/>
    <mergeCell ref="C449:C450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05:C406"/>
    <mergeCell ref="D405:D406"/>
    <mergeCell ref="C407:C408"/>
    <mergeCell ref="D407:D408"/>
    <mergeCell ref="C409:C410"/>
    <mergeCell ref="D409:D410"/>
    <mergeCell ref="C411:C412"/>
    <mergeCell ref="D411:D412"/>
    <mergeCell ref="C413:C414"/>
    <mergeCell ref="D413:D414"/>
    <mergeCell ref="C395:C396"/>
    <mergeCell ref="D395:D396"/>
    <mergeCell ref="C397:C398"/>
    <mergeCell ref="D397:D398"/>
    <mergeCell ref="C399:C400"/>
    <mergeCell ref="D399:D400"/>
    <mergeCell ref="C401:C402"/>
    <mergeCell ref="D401:D402"/>
    <mergeCell ref="C403:C404"/>
    <mergeCell ref="D403:D404"/>
    <mergeCell ref="C385:C386"/>
    <mergeCell ref="D385:D386"/>
    <mergeCell ref="C387:C388"/>
    <mergeCell ref="D387:D388"/>
    <mergeCell ref="C389:C390"/>
    <mergeCell ref="D389:D390"/>
    <mergeCell ref="C391:C392"/>
    <mergeCell ref="D391:D392"/>
    <mergeCell ref="C393:C394"/>
    <mergeCell ref="D393:D394"/>
    <mergeCell ref="C375:C376"/>
    <mergeCell ref="D375:D376"/>
    <mergeCell ref="C377:C378"/>
    <mergeCell ref="D377:D378"/>
    <mergeCell ref="C379:C380"/>
    <mergeCell ref="D379:D380"/>
    <mergeCell ref="C381:C382"/>
    <mergeCell ref="D381:D382"/>
    <mergeCell ref="C383:C384"/>
    <mergeCell ref="D383:D384"/>
    <mergeCell ref="C365:C366"/>
    <mergeCell ref="D365:D366"/>
    <mergeCell ref="C367:C368"/>
    <mergeCell ref="D367:D368"/>
    <mergeCell ref="C369:C370"/>
    <mergeCell ref="D369:D370"/>
    <mergeCell ref="C371:C372"/>
    <mergeCell ref="D371:D372"/>
    <mergeCell ref="C373:C374"/>
    <mergeCell ref="D373:D374"/>
    <mergeCell ref="C355:C356"/>
    <mergeCell ref="D355:D356"/>
    <mergeCell ref="C357:C358"/>
    <mergeCell ref="D357:D358"/>
    <mergeCell ref="C359:C360"/>
    <mergeCell ref="D359:D360"/>
    <mergeCell ref="C361:C362"/>
    <mergeCell ref="D361:D362"/>
    <mergeCell ref="C363:C364"/>
    <mergeCell ref="D363:D364"/>
    <mergeCell ref="C345:C346"/>
    <mergeCell ref="D345:D346"/>
    <mergeCell ref="C347:C348"/>
    <mergeCell ref="D347:D348"/>
    <mergeCell ref="C349:C350"/>
    <mergeCell ref="D349:D350"/>
    <mergeCell ref="C351:C352"/>
    <mergeCell ref="D351:D352"/>
    <mergeCell ref="C353:C354"/>
    <mergeCell ref="D353:D354"/>
    <mergeCell ref="C335:C336"/>
    <mergeCell ref="D335:D336"/>
    <mergeCell ref="C337:C338"/>
    <mergeCell ref="D337:D338"/>
    <mergeCell ref="C339:C340"/>
    <mergeCell ref="D339:D340"/>
    <mergeCell ref="C341:C342"/>
    <mergeCell ref="D341:D342"/>
    <mergeCell ref="C343:C344"/>
    <mergeCell ref="D343:D344"/>
    <mergeCell ref="C325:C326"/>
    <mergeCell ref="D325:D326"/>
    <mergeCell ref="C327:C328"/>
    <mergeCell ref="D327:D328"/>
    <mergeCell ref="C329:C330"/>
    <mergeCell ref="D329:D330"/>
    <mergeCell ref="C331:C332"/>
    <mergeCell ref="D331:D332"/>
    <mergeCell ref="C333:C334"/>
    <mergeCell ref="D333:D334"/>
    <mergeCell ref="C315:C316"/>
    <mergeCell ref="D315:D316"/>
    <mergeCell ref="C317:C318"/>
    <mergeCell ref="D317:D318"/>
    <mergeCell ref="C319:C320"/>
    <mergeCell ref="D319:D320"/>
    <mergeCell ref="C321:C322"/>
    <mergeCell ref="D321:D322"/>
    <mergeCell ref="C323:C324"/>
    <mergeCell ref="D323:D324"/>
    <mergeCell ref="C305:C306"/>
    <mergeCell ref="D305:D306"/>
    <mergeCell ref="C307:C308"/>
    <mergeCell ref="D307:D308"/>
    <mergeCell ref="C309:C310"/>
    <mergeCell ref="D309:D310"/>
    <mergeCell ref="C311:C312"/>
    <mergeCell ref="D311:D312"/>
    <mergeCell ref="C313:C314"/>
    <mergeCell ref="D313:D314"/>
    <mergeCell ref="C255:C256"/>
    <mergeCell ref="D255:D256"/>
    <mergeCell ref="C257:C258"/>
    <mergeCell ref="D257:D258"/>
    <mergeCell ref="C259:C260"/>
    <mergeCell ref="D259:D260"/>
    <mergeCell ref="C261:C262"/>
    <mergeCell ref="D261:D262"/>
    <mergeCell ref="C295:C296"/>
    <mergeCell ref="D295:D296"/>
    <mergeCell ref="C297:C298"/>
    <mergeCell ref="D297:D298"/>
    <mergeCell ref="C299:C300"/>
    <mergeCell ref="D299:D300"/>
    <mergeCell ref="C301:C302"/>
    <mergeCell ref="D301:D302"/>
    <mergeCell ref="C303:C304"/>
    <mergeCell ref="D303:D304"/>
    <mergeCell ref="C285:C286"/>
    <mergeCell ref="D285:D286"/>
    <mergeCell ref="C287:C288"/>
    <mergeCell ref="D287:D288"/>
    <mergeCell ref="C289:C290"/>
    <mergeCell ref="D289:D290"/>
    <mergeCell ref="C291:C292"/>
    <mergeCell ref="D291:D292"/>
    <mergeCell ref="C293:C294"/>
    <mergeCell ref="D293:D294"/>
    <mergeCell ref="C275:C276"/>
    <mergeCell ref="D275:D276"/>
    <mergeCell ref="C277:C278"/>
    <mergeCell ref="D277:D278"/>
    <mergeCell ref="C279:C280"/>
    <mergeCell ref="D279:D280"/>
    <mergeCell ref="C281:C282"/>
    <mergeCell ref="D281:D282"/>
    <mergeCell ref="C283:C284"/>
    <mergeCell ref="D283:D284"/>
    <mergeCell ref="C265:C266"/>
    <mergeCell ref="D265:D266"/>
    <mergeCell ref="C267:C268"/>
    <mergeCell ref="D267:D268"/>
    <mergeCell ref="C269:C270"/>
    <mergeCell ref="D269:D270"/>
    <mergeCell ref="C271:C272"/>
    <mergeCell ref="D271:D272"/>
    <mergeCell ref="C273:C274"/>
    <mergeCell ref="D273:D274"/>
    <mergeCell ref="C263:C264"/>
    <mergeCell ref="D263:D264"/>
    <mergeCell ref="C245:C246"/>
    <mergeCell ref="D245:D246"/>
    <mergeCell ref="C247:C248"/>
    <mergeCell ref="D247:D248"/>
    <mergeCell ref="C249:C250"/>
    <mergeCell ref="D249:D250"/>
    <mergeCell ref="C251:C252"/>
    <mergeCell ref="D251:D252"/>
    <mergeCell ref="C253:C254"/>
    <mergeCell ref="D253:D254"/>
    <mergeCell ref="D20:D21"/>
    <mergeCell ref="D22:D23"/>
    <mergeCell ref="D24:D25"/>
    <mergeCell ref="D26:D27"/>
    <mergeCell ref="D28:D29"/>
    <mergeCell ref="D34:D35"/>
    <mergeCell ref="D36:D37"/>
    <mergeCell ref="D30:D31"/>
    <mergeCell ref="D38:D39"/>
    <mergeCell ref="C61:C62"/>
    <mergeCell ref="D61:D62"/>
    <mergeCell ref="C63:C64"/>
    <mergeCell ref="D63:D64"/>
    <mergeCell ref="C124:C125"/>
    <mergeCell ref="D124:D125"/>
    <mergeCell ref="C208:C209"/>
    <mergeCell ref="D208:D209"/>
    <mergeCell ref="C51:C52"/>
    <mergeCell ref="D51:D52"/>
    <mergeCell ref="C53:C54"/>
    <mergeCell ref="C57:C58"/>
    <mergeCell ref="D57:D58"/>
    <mergeCell ref="C1:H1"/>
    <mergeCell ref="C42:C43"/>
    <mergeCell ref="D42:D43"/>
    <mergeCell ref="C44:C45"/>
    <mergeCell ref="D44:D45"/>
    <mergeCell ref="C10:C11"/>
    <mergeCell ref="C12:C13"/>
    <mergeCell ref="C14:C15"/>
    <mergeCell ref="C4:C5"/>
    <mergeCell ref="C6:C7"/>
    <mergeCell ref="C8:C9"/>
    <mergeCell ref="C22:C23"/>
    <mergeCell ref="C24:C25"/>
    <mergeCell ref="C26:C27"/>
    <mergeCell ref="C16:C17"/>
    <mergeCell ref="C18:C19"/>
    <mergeCell ref="C20:C21"/>
    <mergeCell ref="D40:D41"/>
    <mergeCell ref="C40:C41"/>
    <mergeCell ref="D4:D5"/>
    <mergeCell ref="D6:D7"/>
    <mergeCell ref="D8:D9"/>
    <mergeCell ref="D10:D11"/>
    <mergeCell ref="D12:D13"/>
    <mergeCell ref="D14:D15"/>
    <mergeCell ref="D16:D17"/>
    <mergeCell ref="D18:D19"/>
    <mergeCell ref="C34:C35"/>
    <mergeCell ref="C36:C37"/>
    <mergeCell ref="C38:C39"/>
    <mergeCell ref="C28:C29"/>
    <mergeCell ref="C30:C31"/>
    <mergeCell ref="C59:C60"/>
    <mergeCell ref="D59:D60"/>
    <mergeCell ref="C74:C75"/>
    <mergeCell ref="D74:D75"/>
    <mergeCell ref="C66:C67"/>
    <mergeCell ref="D66:D67"/>
    <mergeCell ref="C68:C69"/>
    <mergeCell ref="D68:D69"/>
    <mergeCell ref="D53:D54"/>
    <mergeCell ref="C55:C56"/>
    <mergeCell ref="C46:C47"/>
    <mergeCell ref="D46:D47"/>
    <mergeCell ref="C70:C71"/>
    <mergeCell ref="D70:D71"/>
    <mergeCell ref="C72:C73"/>
    <mergeCell ref="D72:D73"/>
    <mergeCell ref="C49:C50"/>
    <mergeCell ref="D49:D50"/>
    <mergeCell ref="D55:D56"/>
    <mergeCell ref="C82:C83"/>
    <mergeCell ref="D82:D83"/>
    <mergeCell ref="C84:C85"/>
    <mergeCell ref="D84:D85"/>
    <mergeCell ref="C76:C77"/>
    <mergeCell ref="D76:D77"/>
    <mergeCell ref="C78:C79"/>
    <mergeCell ref="D78:D79"/>
    <mergeCell ref="C80:C81"/>
    <mergeCell ref="D80:D81"/>
    <mergeCell ref="D110:D111"/>
    <mergeCell ref="C100:C101"/>
    <mergeCell ref="D100:D101"/>
    <mergeCell ref="C102:C103"/>
    <mergeCell ref="D102:D103"/>
    <mergeCell ref="C104:C105"/>
    <mergeCell ref="D104:D105"/>
    <mergeCell ref="C86:C87"/>
    <mergeCell ref="D86:D87"/>
    <mergeCell ref="C94:C95"/>
    <mergeCell ref="D94:D95"/>
    <mergeCell ref="C96:C97"/>
    <mergeCell ref="D106:D107"/>
    <mergeCell ref="C108:C109"/>
    <mergeCell ref="D108:D109"/>
    <mergeCell ref="C110:C111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D96:D97"/>
    <mergeCell ref="C98:C99"/>
    <mergeCell ref="D98:D99"/>
    <mergeCell ref="C90:C91"/>
    <mergeCell ref="D90:D91"/>
    <mergeCell ref="C92:C93"/>
    <mergeCell ref="D92:D93"/>
    <mergeCell ref="C106:C107"/>
    <mergeCell ref="C131:C132"/>
    <mergeCell ref="D131:D132"/>
    <mergeCell ref="C133:C134"/>
    <mergeCell ref="D133:D134"/>
    <mergeCell ref="C135:C136"/>
    <mergeCell ref="D135:D136"/>
    <mergeCell ref="C127:C128"/>
    <mergeCell ref="D127:D128"/>
    <mergeCell ref="C129:C130"/>
    <mergeCell ref="D129:D130"/>
    <mergeCell ref="C143:C144"/>
    <mergeCell ref="D143:D144"/>
    <mergeCell ref="C145:C146"/>
    <mergeCell ref="D145:D146"/>
    <mergeCell ref="C147:C148"/>
    <mergeCell ref="D147:D148"/>
    <mergeCell ref="C137:C138"/>
    <mergeCell ref="D137:D138"/>
    <mergeCell ref="C139:C140"/>
    <mergeCell ref="D139:D140"/>
    <mergeCell ref="C141:C142"/>
    <mergeCell ref="D141:D142"/>
    <mergeCell ref="C199:C200"/>
    <mergeCell ref="D199:D200"/>
    <mergeCell ref="C201:C202"/>
    <mergeCell ref="D201:D202"/>
    <mergeCell ref="C155:C156"/>
    <mergeCell ref="D155:D156"/>
    <mergeCell ref="C157:C158"/>
    <mergeCell ref="D157:D158"/>
    <mergeCell ref="C159:C160"/>
    <mergeCell ref="D159:D160"/>
    <mergeCell ref="C149:C150"/>
    <mergeCell ref="D149:D150"/>
    <mergeCell ref="C151:C152"/>
    <mergeCell ref="D151:D152"/>
    <mergeCell ref="C153:C154"/>
    <mergeCell ref="D153:D154"/>
    <mergeCell ref="C161:C162"/>
    <mergeCell ref="D161:D162"/>
    <mergeCell ref="C163:C164"/>
    <mergeCell ref="D163:D164"/>
    <mergeCell ref="C165:C166"/>
    <mergeCell ref="D165:D166"/>
    <mergeCell ref="C167:C168"/>
    <mergeCell ref="D167:D168"/>
    <mergeCell ref="C169:C170"/>
    <mergeCell ref="D169:D170"/>
    <mergeCell ref="C171:C172"/>
    <mergeCell ref="D171:D172"/>
    <mergeCell ref="C239:C240"/>
    <mergeCell ref="D239:D240"/>
    <mergeCell ref="C241:C242"/>
    <mergeCell ref="D241:D242"/>
    <mergeCell ref="C243:C244"/>
    <mergeCell ref="D243:D244"/>
    <mergeCell ref="C233:C234"/>
    <mergeCell ref="D233:D234"/>
    <mergeCell ref="C235:C236"/>
    <mergeCell ref="D235:D236"/>
    <mergeCell ref="C237:C238"/>
    <mergeCell ref="D237:D238"/>
    <mergeCell ref="C212:C213"/>
    <mergeCell ref="D212:D213"/>
    <mergeCell ref="C214:C215"/>
    <mergeCell ref="D214:D215"/>
    <mergeCell ref="C216:C217"/>
    <mergeCell ref="D216:D217"/>
    <mergeCell ref="C218:C219"/>
    <mergeCell ref="D218:D219"/>
    <mergeCell ref="C220:C221"/>
    <mergeCell ref="D220:D221"/>
    <mergeCell ref="C227:C228"/>
    <mergeCell ref="D227:D228"/>
    <mergeCell ref="C229:C230"/>
    <mergeCell ref="D229:D230"/>
    <mergeCell ref="C231:C232"/>
    <mergeCell ref="D231:D232"/>
    <mergeCell ref="C222:C223"/>
    <mergeCell ref="D222:D223"/>
    <mergeCell ref="C224:C225"/>
    <mergeCell ref="D224:D225"/>
    <mergeCell ref="C210:C211"/>
    <mergeCell ref="D210:D211"/>
    <mergeCell ref="C179:C180"/>
    <mergeCell ref="D179:D180"/>
    <mergeCell ref="C181:C182"/>
    <mergeCell ref="D181:D182"/>
    <mergeCell ref="C183:C184"/>
    <mergeCell ref="D183:D184"/>
    <mergeCell ref="C173:C174"/>
    <mergeCell ref="D173:D174"/>
    <mergeCell ref="C175:C176"/>
    <mergeCell ref="D175:D176"/>
    <mergeCell ref="C177:C178"/>
    <mergeCell ref="D177:D178"/>
    <mergeCell ref="C185:C186"/>
    <mergeCell ref="D185:D186"/>
    <mergeCell ref="C187:C188"/>
    <mergeCell ref="D187:D188"/>
    <mergeCell ref="C189:C190"/>
    <mergeCell ref="D189:D190"/>
    <mergeCell ref="C191:C192"/>
    <mergeCell ref="D191:D192"/>
    <mergeCell ref="C193:C194"/>
    <mergeCell ref="D193:D194"/>
    <mergeCell ref="C195:C196"/>
    <mergeCell ref="D195:D196"/>
    <mergeCell ref="C203:C204"/>
    <mergeCell ref="D203:D204"/>
    <mergeCell ref="C205:C206"/>
    <mergeCell ref="D205:D206"/>
    <mergeCell ref="C197:C198"/>
    <mergeCell ref="D197:D198"/>
  </mergeCells>
  <conditionalFormatting sqref="I3:I1290 I1 J1:K1290 L2:L1290 I3007:L1048576">
    <cfRule type="expression" dxfId="1" priority="2">
      <formula>$J1="-"</formula>
    </cfRule>
  </conditionalFormatting>
  <conditionalFormatting sqref="I1291:L3006">
    <cfRule type="expression" dxfId="0" priority="1">
      <formula>$J1291="-"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B8" sqref="B8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50</v>
      </c>
    </row>
    <row r="4" spans="1:5">
      <c r="A4" s="3" t="s">
        <v>51</v>
      </c>
    </row>
    <row r="6" spans="1:5">
      <c r="B6" s="27" t="s">
        <v>44</v>
      </c>
      <c r="C6" s="27" t="s">
        <v>45</v>
      </c>
      <c r="D6" s="27" t="s">
        <v>46</v>
      </c>
      <c r="E6" s="27" t="s">
        <v>47</v>
      </c>
    </row>
    <row r="7" spans="1:5">
      <c r="B7" s="66">
        <v>45078</v>
      </c>
      <c r="C7" s="29">
        <f>SUMIF(SUSS!H:H,'Control de pagos'!K1,SUSS!I:I)</f>
        <v>191664.31135343801</v>
      </c>
      <c r="D7" s="29">
        <f>'Control de pagos'!K2</f>
        <v>2269.3596000000002</v>
      </c>
      <c r="E7" s="42">
        <f>C7+D7</f>
        <v>193933.67095343801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C19" sqref="C19"/>
    </sheetView>
  </sheetViews>
  <sheetFormatPr baseColWidth="10" defaultRowHeight="15"/>
  <cols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0" t="s">
        <v>79</v>
      </c>
      <c r="D2" s="50" t="s">
        <v>74</v>
      </c>
      <c r="E2" s="50" t="s">
        <v>75</v>
      </c>
    </row>
    <row r="3" spans="2:8">
      <c r="D3" s="57">
        <v>43770</v>
      </c>
      <c r="E3" s="57">
        <v>44196</v>
      </c>
      <c r="F3" s="58"/>
      <c r="G3" s="59" t="str">
        <f>"&gt;="&amp;D3</f>
        <v>&gt;=43770</v>
      </c>
      <c r="H3" s="59" t="str">
        <f>"&lt;="&amp;E3</f>
        <v>&lt;=44196</v>
      </c>
    </row>
    <row r="6" spans="2:8">
      <c r="B6" s="43" t="s">
        <v>23</v>
      </c>
      <c r="C6" s="60" t="s">
        <v>80</v>
      </c>
      <c r="D6" s="60" t="s">
        <v>81</v>
      </c>
      <c r="E6" s="60" t="s">
        <v>82</v>
      </c>
      <c r="F6" s="60" t="s">
        <v>83</v>
      </c>
      <c r="G6" s="60" t="s">
        <v>84</v>
      </c>
    </row>
    <row r="7" spans="2:8">
      <c r="B7" s="63" t="s">
        <v>85</v>
      </c>
      <c r="C7" s="67">
        <f>SUMIFS('Control de pagos'!N:N,'Control de pagos'!$B:$B,'Audit Contable'!$B7,'Control de pagos'!$I:$I,'Audit Contable'!$G$3,'Control de pagos'!$I:$I,'Audit Contable'!$H$3)</f>
        <v>147041.07999999999</v>
      </c>
      <c r="D7" s="67">
        <f>SUMIFS('Control de pagos'!E:E,'Control de pagos'!$B:$B,'Audit Contable'!$B7,'Control de pagos'!$I:$I,'Audit Contable'!$G$3,'Control de pagos'!$I:$I,'Audit Contable'!$H$3)</f>
        <v>28533.68</v>
      </c>
      <c r="E7" s="67">
        <f>SUMIFS('Control de pagos'!F:F,'Control de pagos'!$B:$B,'Audit Contable'!$B7,'Control de pagos'!$I:$I,'Audit Contable'!$G$3,'Control de pagos'!$I:$I,'Audit Contable'!$H$3)</f>
        <v>0</v>
      </c>
      <c r="F7" s="67">
        <f>D7+E7</f>
        <v>28533.68</v>
      </c>
      <c r="G7" s="67">
        <f>C7+F7</f>
        <v>175574.75999999998</v>
      </c>
    </row>
    <row r="8" spans="2:8">
      <c r="B8" s="63" t="s">
        <v>101</v>
      </c>
      <c r="C8" s="67">
        <f>SUMIFS('Control de pagos'!N:N,'Control de pagos'!$B:$B,'Audit Contable'!$B8,'Control de pagos'!$I:$I,'Audit Contable'!$G$3,'Control de pagos'!$I:$I,'Audit Contable'!$H$3)</f>
        <v>278496.96999999997</v>
      </c>
      <c r="D8" s="67">
        <f>SUMIFS('Control de pagos'!E:E,'Control de pagos'!$B:$B,'Audit Contable'!$B8,'Control de pagos'!$I:$I,'Audit Contable'!$G$3,'Control de pagos'!$I:$I,'Audit Contable'!$H$3)</f>
        <v>39586.129999999997</v>
      </c>
      <c r="E8" s="67">
        <f>SUMIFS('Control de pagos'!F:F,'Control de pagos'!$B:$B,'Audit Contable'!$B8,'Control de pagos'!$I:$I,'Audit Contable'!$G$3,'Control de pagos'!$I:$I,'Audit Contable'!$H$3)</f>
        <v>0</v>
      </c>
      <c r="F8" s="67">
        <f>D8+E8</f>
        <v>39586.129999999997</v>
      </c>
      <c r="G8" s="67">
        <f>C8+F8</f>
        <v>318083.09999999998</v>
      </c>
    </row>
    <row r="9" spans="2:8">
      <c r="B9" s="64" t="s">
        <v>120</v>
      </c>
      <c r="C9" s="67">
        <f>SUMIFS('Control de pagos'!N:N,'Control de pagos'!$B:$B,'Audit Contable'!$B9,'Control de pagos'!$I:$I,'Audit Contable'!$G$3,'Control de pagos'!$I:$I,'Audit Contable'!$H$3)</f>
        <v>190196.72</v>
      </c>
      <c r="D9" s="67">
        <f>SUMIFS('Control de pagos'!E:E,'Control de pagos'!$B:$B,'Audit Contable'!$B9,'Control de pagos'!$I:$I,'Audit Contable'!$G$3,'Control de pagos'!$I:$I,'Audit Contable'!$H$3)</f>
        <v>42072.91</v>
      </c>
      <c r="E9" s="67">
        <f>SUMIFS('Control de pagos'!F:F,'Control de pagos'!$B:$B,'Audit Contable'!$B9,'Control de pagos'!$I:$I,'Audit Contable'!$G$3,'Control de pagos'!$I:$I,'Audit Contable'!$H$3)</f>
        <v>1290.3800000000001</v>
      </c>
      <c r="F9" s="67">
        <f t="shared" ref="F9:F28" si="0">D9+E9</f>
        <v>43363.29</v>
      </c>
      <c r="G9" s="67">
        <f t="shared" ref="G9:G28" si="1">C9+F9</f>
        <v>233560.01</v>
      </c>
    </row>
    <row r="10" spans="2:8">
      <c r="B10" s="64" t="s">
        <v>125</v>
      </c>
      <c r="C10" s="67">
        <f>SUMIFS('Control de pagos'!N:N,'Control de pagos'!$B:$B,'Audit Contable'!$B10,'Control de pagos'!$I:$I,'Audit Contable'!$G$3,'Control de pagos'!$I:$I,'Audit Contable'!$H$3)</f>
        <v>43482.64</v>
      </c>
      <c r="D10" s="67">
        <f>SUMIFS('Control de pagos'!E:E,'Control de pagos'!$B:$B,'Audit Contable'!$B10,'Control de pagos'!$I:$I,'Audit Contable'!$G$3,'Control de pagos'!$I:$I,'Audit Contable'!$H$3)</f>
        <v>3261.2</v>
      </c>
      <c r="E10" s="67">
        <f>SUMIFS('Control de pagos'!F:F,'Control de pagos'!$B:$B,'Audit Contable'!$B10,'Control de pagos'!$I:$I,'Audit Contable'!$G$3,'Control de pagos'!$I:$I,'Audit Contable'!$H$3)</f>
        <v>389.54</v>
      </c>
      <c r="F10" s="67">
        <f t="shared" si="0"/>
        <v>3650.74</v>
      </c>
      <c r="G10" s="67">
        <f t="shared" si="1"/>
        <v>47133.38</v>
      </c>
    </row>
    <row r="11" spans="2:8">
      <c r="B11" s="64" t="s">
        <v>126</v>
      </c>
      <c r="C11" s="67">
        <f>SUMIFS('Control de pagos'!N:N,'Control de pagos'!$B:$B,'Audit Contable'!$B11,'Control de pagos'!$I:$I,'Audit Contable'!$G$3,'Control de pagos'!$I:$I,'Audit Contable'!$H$3)</f>
        <v>30148.26</v>
      </c>
      <c r="D11" s="67">
        <f>SUMIFS('Control de pagos'!E:E,'Control de pagos'!$B:$B,'Audit Contable'!$B11,'Control de pagos'!$I:$I,'Audit Contable'!$G$3,'Control de pagos'!$I:$I,'Audit Contable'!$H$3)</f>
        <v>3723.3099999999995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3723.3099999999995</v>
      </c>
      <c r="G11" s="67">
        <f t="shared" si="1"/>
        <v>33871.57</v>
      </c>
    </row>
    <row r="12" spans="2:8">
      <c r="B12" s="64" t="s">
        <v>128</v>
      </c>
      <c r="C12" s="67">
        <f>SUMIFS('Control de pagos'!N:N,'Control de pagos'!$B:$B,'Audit Contable'!$B12,'Control de pagos'!$I:$I,'Audit Contable'!$G$3,'Control de pagos'!$I:$I,'Audit Contable'!$H$3)</f>
        <v>21610.560000000005</v>
      </c>
      <c r="D12" s="67">
        <f>SUMIFS('Control de pagos'!E:E,'Control de pagos'!$B:$B,'Audit Contable'!$B12,'Control de pagos'!$I:$I,'Audit Contable'!$G$3,'Control de pagos'!$I:$I,'Audit Contable'!$H$3)</f>
        <v>2668.9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2668.9</v>
      </c>
      <c r="G12" s="67">
        <f t="shared" si="1"/>
        <v>24279.460000000006</v>
      </c>
    </row>
    <row r="13" spans="2:8">
      <c r="B13" s="64" t="s">
        <v>130</v>
      </c>
      <c r="C13" s="67">
        <f>SUMIFS('Control de pagos'!N:N,'Control de pagos'!$B:$B,'Audit Contable'!$B13,'Control de pagos'!$I:$I,'Audit Contable'!$G$3,'Control de pagos'!$I:$I,'Audit Contable'!$H$3)</f>
        <v>0</v>
      </c>
      <c r="D13" s="67">
        <f>SUMIFS('Control de pagos'!E:E,'Control de pagos'!$B:$B,'Audit Contable'!$B13,'Control de pagos'!$I:$I,'Audit Contable'!$G$3,'Control de pagos'!$I:$I,'Audit Contable'!$H$3)</f>
        <v>0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0</v>
      </c>
      <c r="G13" s="67">
        <f t="shared" si="1"/>
        <v>0</v>
      </c>
    </row>
    <row r="14" spans="2:8">
      <c r="B14" s="64" t="s">
        <v>131</v>
      </c>
      <c r="C14" s="67">
        <f>SUMIFS('Control de pagos'!N:N,'Control de pagos'!$B:$B,'Audit Contable'!$B14,'Control de pagos'!$I:$I,'Audit Contable'!$G$3,'Control de pagos'!$I:$I,'Audit Contable'!$H$3)</f>
        <v>59785.67</v>
      </c>
      <c r="D14" s="67">
        <f>SUMIFS('Control de pagos'!E:E,'Control de pagos'!$B:$B,'Audit Contable'!$B14,'Control de pagos'!$I:$I,'Audit Contable'!$G$3,'Control de pagos'!$I:$I,'Audit Contable'!$H$3)</f>
        <v>7401.33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7401.33</v>
      </c>
      <c r="G14" s="67">
        <f t="shared" si="1"/>
        <v>67187</v>
      </c>
    </row>
    <row r="15" spans="2:8">
      <c r="B15" s="64" t="s">
        <v>134</v>
      </c>
      <c r="C15" s="67">
        <f>SUMIFS('Control de pagos'!N:N,'Control de pagos'!$B:$B,'Audit Contable'!$B15,'Control de pagos'!$I:$I,'Audit Contable'!$G$3,'Control de pagos'!$I:$I,'Audit Contable'!$H$3)</f>
        <v>10039.75</v>
      </c>
      <c r="D15" s="67">
        <f>SUMIFS('Control de pagos'!E:E,'Control de pagos'!$B:$B,'Audit Contable'!$B15,'Control de pagos'!$I:$I,'Audit Contable'!$G$3,'Control de pagos'!$I:$I,'Audit Contable'!$H$3)</f>
        <v>804.56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804.56</v>
      </c>
      <c r="G15" s="67">
        <f t="shared" si="1"/>
        <v>10844.31</v>
      </c>
    </row>
    <row r="16" spans="2:8">
      <c r="B16" s="64" t="s">
        <v>135</v>
      </c>
      <c r="C16" s="67">
        <f>SUMIFS('Control de pagos'!N:N,'Control de pagos'!$B:$B,'Audit Contable'!$B16,'Control de pagos'!$I:$I,'Audit Contable'!$G$3,'Control de pagos'!$I:$I,'Audit Contable'!$H$3)</f>
        <v>5835.21</v>
      </c>
      <c r="D16" s="67">
        <f>SUMIFS('Control de pagos'!E:E,'Control de pagos'!$B:$B,'Audit Contable'!$B16,'Control de pagos'!$I:$I,'Audit Contable'!$G$3,'Control de pagos'!$I:$I,'Audit Contable'!$H$3)</f>
        <v>466.82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466.82</v>
      </c>
      <c r="G16" s="67">
        <f t="shared" si="1"/>
        <v>6302.03</v>
      </c>
    </row>
    <row r="17" spans="2:7">
      <c r="B17" s="64" t="s">
        <v>137</v>
      </c>
      <c r="C17" s="67">
        <f>SUMIFS('Control de pagos'!N:N,'Control de pagos'!$B:$B,'Audit Contable'!$B17,'Control de pagos'!$I:$I,'Audit Contable'!$G$3,'Control de pagos'!$I:$I,'Audit Contable'!$H$3)</f>
        <v>6817.66</v>
      </c>
      <c r="D17" s="67">
        <f>SUMIFS('Control de pagos'!E:E,'Control de pagos'!$B:$B,'Audit Contable'!$B17,'Control de pagos'!$I:$I,'Audit Contable'!$G$3,'Control de pagos'!$I:$I,'Audit Contable'!$H$3)</f>
        <v>349.97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349.97</v>
      </c>
      <c r="G17" s="67">
        <f t="shared" si="1"/>
        <v>7167.63</v>
      </c>
    </row>
    <row r="18" spans="2:7">
      <c r="B18" s="64" t="s">
        <v>136</v>
      </c>
      <c r="C18" s="67">
        <f>SUMIFS('Control de pagos'!N:N,'Control de pagos'!$B:$B,'Audit Contable'!$B18,'Control de pagos'!$I:$I,'Audit Contable'!$G$3,'Control de pagos'!$I:$I,'Audit Contable'!$H$3)</f>
        <v>6385.29</v>
      </c>
      <c r="D18" s="67">
        <f>SUMIFS('Control de pagos'!E:E,'Control de pagos'!$B:$B,'Audit Contable'!$B18,'Control de pagos'!$I:$I,'Audit Contable'!$G$3,'Control de pagos'!$I:$I,'Audit Contable'!$H$3)</f>
        <v>510.82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510.82</v>
      </c>
      <c r="G18" s="67">
        <f t="shared" si="1"/>
        <v>6896.11</v>
      </c>
    </row>
    <row r="19" spans="2:7">
      <c r="B19" s="64" t="s">
        <v>138</v>
      </c>
      <c r="C19" s="67">
        <f>SUMIFS('Control de pagos'!N:N,'Control de pagos'!$B:$B,'Audit Contable'!$B19,'Control de pagos'!$I:$I,'Audit Contable'!$G$3,'Control de pagos'!$I:$I,'Audit Contable'!$H$3)</f>
        <v>17882.61</v>
      </c>
      <c r="D19" s="67">
        <f>SUMIFS('Control de pagos'!E:E,'Control de pagos'!$B:$B,'Audit Contable'!$B19,'Control de pagos'!$I:$I,'Audit Contable'!$G$3,'Control de pagos'!$I:$I,'Audit Contable'!$H$3)</f>
        <v>751.07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751.07</v>
      </c>
      <c r="G19" s="67">
        <f t="shared" si="1"/>
        <v>18633.68</v>
      </c>
    </row>
    <row r="20" spans="2:7">
      <c r="B20" s="64" t="s">
        <v>148</v>
      </c>
      <c r="C20" s="67">
        <f>SUMIFS('Control de pagos'!N:N,'Control de pagos'!$B:$B,'Audit Contable'!$B20,'Control de pagos'!$I:$I,'Audit Contable'!$G$3,'Control de pagos'!$I:$I,'Audit Contable'!$H$3)</f>
        <v>7437.44</v>
      </c>
      <c r="D20" s="67">
        <f>SUMIFS('Control de pagos'!E:E,'Control de pagos'!$B:$B,'Audit Contable'!$B20,'Control de pagos'!$I:$I,'Audit Contable'!$G$3,'Control de pagos'!$I:$I,'Audit Contable'!$H$3)</f>
        <v>312.37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312.37</v>
      </c>
      <c r="G20" s="67">
        <f t="shared" si="1"/>
        <v>7749.8099999999995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825159.86</v>
      </c>
      <c r="D29" s="68">
        <f t="shared" ref="D29:G29" si="2">SUM(D7:D28)</f>
        <v>130443.07</v>
      </c>
      <c r="E29" s="68">
        <f t="shared" si="2"/>
        <v>1679.92</v>
      </c>
      <c r="F29" s="68">
        <f t="shared" si="2"/>
        <v>132122.99000000002</v>
      </c>
      <c r="G29" s="68">
        <f t="shared" si="2"/>
        <v>957282.85000000009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2023-07-17T11:08:31Z</dcterms:modified>
</cp:coreProperties>
</file>