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420" windowWidth="14880" windowHeight="769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F6" i="3" l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F8" i="7" s="1"/>
  <c r="G8" i="7" s="1"/>
  <c r="E28" i="7"/>
  <c r="E27" i="7"/>
  <c r="E26" i="7"/>
  <c r="E25" i="7"/>
  <c r="E24" i="7"/>
  <c r="E23" i="7"/>
  <c r="E22" i="7"/>
  <c r="E21" i="7"/>
  <c r="E20" i="7"/>
  <c r="F20" i="7" s="1"/>
  <c r="E19" i="7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G13" i="7" s="1"/>
  <c r="E12" i="7"/>
  <c r="F12" i="7" s="1"/>
  <c r="E11" i="7"/>
  <c r="F11" i="7" s="1"/>
  <c r="E10" i="7"/>
  <c r="F10" i="7" s="1"/>
  <c r="G10" i="7" s="1"/>
  <c r="E9" i="7"/>
  <c r="F9" i="7" s="1"/>
  <c r="G9" i="7" s="1"/>
  <c r="C7" i="7"/>
  <c r="F24" i="7"/>
  <c r="G24" i="7" s="1"/>
  <c r="F26" i="7"/>
  <c r="G26" i="7" s="1"/>
  <c r="F28" i="7"/>
  <c r="G28" i="7" s="1"/>
  <c r="F22" i="7"/>
  <c r="G22" i="7" s="1"/>
  <c r="F25" i="7"/>
  <c r="F7" i="7" l="1"/>
  <c r="F19" i="7"/>
  <c r="G19" i="7" s="1"/>
  <c r="F21" i="7"/>
  <c r="G21" i="7" s="1"/>
  <c r="F23" i="7"/>
  <c r="G23" i="7" s="1"/>
  <c r="F27" i="7"/>
  <c r="G27" i="7" s="1"/>
  <c r="G12" i="7"/>
  <c r="G16" i="7"/>
  <c r="G20" i="7"/>
  <c r="G25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49" i="6" l="1"/>
  <c r="H123" i="6"/>
  <c r="H97" i="6"/>
  <c r="H71" i="6"/>
  <c r="H45" i="6"/>
  <c r="R37" i="3"/>
  <c r="R33" i="3"/>
  <c r="R31" i="3"/>
  <c r="R30" i="3"/>
  <c r="R29" i="3"/>
  <c r="H19" i="6"/>
  <c r="H136" i="6"/>
  <c r="H110" i="6"/>
  <c r="H84" i="6"/>
  <c r="H58" i="6"/>
  <c r="H32" i="6"/>
  <c r="F29" i="7"/>
  <c r="G29" i="7"/>
  <c r="I429" i="6"/>
  <c r="I428" i="6"/>
  <c r="I427" i="6"/>
  <c r="I443" i="6"/>
  <c r="H6" i="6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6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J1466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1201" i="1" l="1"/>
  <c r="BA1200" i="1"/>
  <c r="BA3659" i="1"/>
  <c r="BA3658" i="1"/>
  <c r="BA3655" i="1"/>
  <c r="BA3654" i="1"/>
  <c r="BA1217" i="1"/>
  <c r="BA1216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BA53" i="1" s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51" i="1" l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AY90" i="1" l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<sst xmlns="http://schemas.openxmlformats.org/spreadsheetml/2006/main" count="305" uniqueCount="87">
  <si>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</si>
  <si>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</si>
  <si>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</si>
  <si>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</si>
  <si>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</si>
  <si>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</si>
  <si>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</si>
  <si>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</si>
  <si>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</si>
  <si>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</si>
  <si>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</si>
  <si>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</si>
  <si>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</si>
  <si>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</si>
  <si>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</si>
  <si>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</si>
  <si>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</si>
  <si>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</si>
  <si>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</si>
  <si>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</si>
  <si>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</si>
  <si>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</si>
  <si>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</si>
  <si>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</si>
  <si>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</si>
  <si>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</si>
  <si>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</si>
  <si>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</si>
  <si>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</si>
  <si>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</si>
  <si>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</si>
  <si>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</si>
  <si>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</si>
  <si>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</si>
  <si>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</si>
  <si>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</si>
  <si>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</si>
  <si>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</si>
  <si>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</si>
  <si>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</si>
  <si>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</si>
  <si>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</si>
  <si>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</si>
  <si>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</si>
  <si>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</si>
  <si>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</si>
  <si>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</si>
  <si>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</si>
  <si>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</si>
  <si>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</si>
  <si>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</si>
  <si>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</si>
  <si>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</si>
  <si>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</si>
  <si>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</si>
  <si>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</si>
  <si>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</si>
  <si>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</si>
  <si>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</si>
  <si>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</si>
  <si>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</si>
  <si>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</si>
  <si>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</si>
  <si>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</si>
  <si>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</si>
  <si>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</si>
  <si>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</si>
  <si>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</si>
  <si>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</si>
  <si>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</si>
  <si>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</si>
  <si>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</si>
  <si>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</si>
  <si>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</si>
  <si>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</si>
  <si>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ROVERE METALES PUERTO NORTE S.R.L.,</t>
  </si>
  <si>
    <t>30-71517093-7</t>
  </si>
  <si>
    <t>07204085-20000000087454</t>
  </si>
  <si>
    <t>Q935195</t>
  </si>
  <si>
    <t>Bonificación</t>
  </si>
  <si>
    <t>$ 766.119,97</t>
  </si>
  <si>
    <t>$ 0,00</t>
  </si>
  <si>
    <t>Detalle de Obligaciones Regularizadas - Obligaciones Impositivas</t>
  </si>
  <si>
    <t>Iva</t>
  </si>
  <si>
    <t>2022/9</t>
  </si>
  <si>
    <t>Pendiente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</si>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</sst>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4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</fonts>
  <fills count="19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0" fontId="12" fillId="17" borderId="2" xfId="0" applyFont="1" applyFill="1" applyBorder="1" applyAlignment="1">
      <alignment horizontal="right" vertical="top" wrapText="1"/>
    </xf>
    <xf numFmtId="0" fontId="8" fillId="17" borderId="2" xfId="0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vertical="center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4" fontId="12" fillId="17" borderId="2" xfId="0" applyNumberFormat="1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2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4" fontId="12" fillId="18" borderId="1" xfId="0" applyNumberFormat="1" applyFont="1" applyFill="1" applyBorder="1" applyAlignment="1">
      <alignment horizontal="right" vertical="top" wrapText="1"/>
    </xf>
    <xf numFmtId="0" fontId="12" fillId="18" borderId="1" xfId="0" applyFont="1" applyFill="1" applyBorder="1" applyAlignment="1">
      <alignment horizontal="right" vertical="top" wrapText="1"/>
    </xf>
    <xf numFmtId="14" fontId="12" fillId="18" borderId="1" xfId="0" applyNumberFormat="1" applyFont="1" applyFill="1" applyBorder="1" applyAlignment="1">
      <alignment horizontal="center" vertical="top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3" activePane="bottomLeft" state="frozen"/>
      <selection pane="bottomLeft" activeCell="F30" sqref="F30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99" t="s">
        <v>31</v>
      </c>
      <c r="C2" s="101" t="s">
        <v>60</v>
      </c>
      <c r="D2" s="101" t="s">
        <v>61</v>
      </c>
      <c r="E2" s="99" t="s">
        <v>39</v>
      </c>
      <c r="F2" s="99" t="s">
        <v>58</v>
      </c>
      <c r="G2" s="99" t="s">
        <v>62</v>
      </c>
      <c r="H2" s="103" t="s">
        <v>34</v>
      </c>
      <c r="I2" s="97" t="s">
        <v>32</v>
      </c>
      <c r="J2" s="105" t="s">
        <v>59</v>
      </c>
      <c r="L2" s="93" t="s">
        <v>40</v>
      </c>
      <c r="M2" s="95">
        <v>0.12</v>
      </c>
      <c r="N2" s="9" t="s">
        <v>43</v>
      </c>
    </row>
    <row r="3" spans="2:19" ht="15.75" thickBot="1">
      <c r="B3" s="100"/>
      <c r="C3" s="102"/>
      <c r="D3" s="102"/>
      <c r="E3" s="100"/>
      <c r="F3" s="100"/>
      <c r="G3" s="100"/>
      <c r="H3" s="104"/>
      <c r="I3" s="98"/>
      <c r="J3" s="106"/>
      <c r="L3" s="94"/>
      <c r="M3" s="96"/>
      <c r="N3" s="10">
        <f>AVERAGEIF(O:O,P1,O:O)</f>
        <v>0.1161667713381641</v>
      </c>
    </row>
    <row r="4" spans="2:19">
      <c r="B4" s="32">
        <v>44105</v>
      </c>
      <c r="C4" s="35">
        <v>23954.240000000002</v>
      </c>
      <c r="D4" s="35">
        <v>2975.35</v>
      </c>
      <c r="E4" s="6">
        <v>44139</v>
      </c>
      <c r="F4" s="5">
        <v>23954.240000000002</v>
      </c>
      <c r="G4" s="5"/>
      <c r="H4" s="74">
        <f>IFERROR(IF(DAY(E4)&lt;21,EDATE(E4,-1)-DAY(E4)+1,(EDATE(E4,0)-DAY(E4)+1)),"")</f>
        <v>44105</v>
      </c>
      <c r="I4" s="37">
        <f>IFERROR((D4/C4)*F4,"")</f>
        <v>2975.35</v>
      </c>
      <c r="J4" s="38">
        <f>C4-F4-G4</f>
        <v>0</v>
      </c>
      <c r="K4" s="3"/>
      <c r="L4" s="3"/>
      <c r="M4" s="3"/>
      <c r="N4" s="28"/>
      <c r="O4" s="13">
        <f>IFERROR(+D4/C4,0)</f>
        <v>0.12420974324378481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2975.35</v>
      </c>
    </row>
    <row r="5" spans="2:19">
      <c r="B5" s="32">
        <v>44136</v>
      </c>
      <c r="C5" s="35">
        <v>20248.95</v>
      </c>
      <c r="D5" s="36">
        <v>2324.7800000000002</v>
      </c>
      <c r="E5" s="8">
        <v>44174</v>
      </c>
      <c r="F5" s="5">
        <v>20248.95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2324.7800000000002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0.11480990372340295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2324.7800000000002</v>
      </c>
    </row>
    <row r="6" spans="2:19">
      <c r="B6" s="32">
        <v>44166</v>
      </c>
      <c r="C6" s="35">
        <v>29292.46</v>
      </c>
      <c r="D6" s="36">
        <v>3368.7</v>
      </c>
      <c r="E6" s="8">
        <v>44204</v>
      </c>
      <c r="F6" s="5">
        <f>+C6</f>
        <v>29292.46</v>
      </c>
      <c r="G6" s="7"/>
      <c r="H6" s="74">
        <f t="shared" si="2"/>
        <v>44166</v>
      </c>
      <c r="I6" s="37">
        <f t="shared" si="3"/>
        <v>3368.7</v>
      </c>
      <c r="J6" s="38">
        <f t="shared" si="4"/>
        <v>0</v>
      </c>
      <c r="K6" s="3"/>
      <c r="L6" s="3"/>
      <c r="M6" s="3"/>
      <c r="N6" s="28"/>
      <c r="O6" s="13">
        <f t="shared" si="5"/>
        <v>0.11500229069187087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3368.7</v>
      </c>
    </row>
    <row r="7" spans="2:19">
      <c r="B7" s="32">
        <v>44197</v>
      </c>
      <c r="C7" s="35">
        <v>20492.13</v>
      </c>
      <c r="D7" s="36">
        <v>2352.84</v>
      </c>
      <c r="E7" s="8">
        <v>44231</v>
      </c>
      <c r="F7" s="5">
        <v>20492.13</v>
      </c>
      <c r="G7" s="7"/>
      <c r="H7" s="74">
        <f t="shared" si="2"/>
        <v>44197</v>
      </c>
      <c r="I7" s="37">
        <f t="shared" si="3"/>
        <v>2352.84</v>
      </c>
      <c r="J7" s="38">
        <f t="shared" si="4"/>
        <v>0</v>
      </c>
      <c r="K7" s="3"/>
      <c r="L7" s="3"/>
      <c r="M7" s="3"/>
      <c r="N7" s="28"/>
      <c r="O7" s="13">
        <f t="shared" si="5"/>
        <v>0.11481676136155686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2352.84</v>
      </c>
    </row>
    <row r="8" spans="2:19">
      <c r="B8" s="32">
        <v>44228</v>
      </c>
      <c r="C8" s="35">
        <v>22391.82</v>
      </c>
      <c r="D8" s="36">
        <v>2573.9699999999998</v>
      </c>
      <c r="E8" s="8">
        <v>44260</v>
      </c>
      <c r="F8" s="5">
        <v>22391.82</v>
      </c>
      <c r="G8" s="7"/>
      <c r="H8" s="74">
        <f t="shared" si="2"/>
        <v>44228</v>
      </c>
      <c r="I8" s="37">
        <f t="shared" si="3"/>
        <v>2573.9699999999998</v>
      </c>
      <c r="J8" s="38">
        <f t="shared" si="4"/>
        <v>0</v>
      </c>
      <c r="K8" s="3"/>
      <c r="L8" s="3"/>
      <c r="M8" s="3"/>
      <c r="N8" s="28"/>
      <c r="O8" s="13">
        <f t="shared" si="5"/>
        <v>0.11495135277078861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2573.9699999999998</v>
      </c>
    </row>
    <row r="9" spans="2:19">
      <c r="B9" s="32">
        <v>44256</v>
      </c>
      <c r="C9" s="35">
        <v>20577.7</v>
      </c>
      <c r="D9" s="36">
        <v>2362.8000000000002</v>
      </c>
      <c r="E9" s="8">
        <v>44295</v>
      </c>
      <c r="F9" s="5">
        <v>20577.7</v>
      </c>
      <c r="G9" s="7"/>
      <c r="H9" s="74">
        <f t="shared" si="2"/>
        <v>44256</v>
      </c>
      <c r="I9" s="37">
        <f t="shared" si="3"/>
        <v>2362.8000000000002</v>
      </c>
      <c r="J9" s="38">
        <f t="shared" si="4"/>
        <v>0</v>
      </c>
      <c r="K9" s="3"/>
      <c r="L9" s="3"/>
      <c r="M9" s="3"/>
      <c r="N9" s="28"/>
      <c r="O9" s="13">
        <f t="shared" si="5"/>
        <v>0.11482332816592719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2362.8000000000002</v>
      </c>
    </row>
    <row r="10" spans="2:19">
      <c r="B10" s="32">
        <v>44287</v>
      </c>
      <c r="C10" s="35">
        <v>27847.15</v>
      </c>
      <c r="D10" s="36">
        <v>3272.56</v>
      </c>
      <c r="E10" s="8">
        <v>44323</v>
      </c>
      <c r="F10" s="5">
        <v>27847.15</v>
      </c>
      <c r="G10" s="7"/>
      <c r="H10" s="74">
        <f t="shared" si="2"/>
        <v>44287</v>
      </c>
      <c r="I10" s="37">
        <f t="shared" si="3"/>
        <v>3272.56</v>
      </c>
      <c r="J10" s="38">
        <f t="shared" si="4"/>
        <v>0</v>
      </c>
      <c r="K10" s="3"/>
      <c r="L10" s="3"/>
      <c r="M10" s="3"/>
      <c r="N10" s="28"/>
      <c r="O10" s="13">
        <f t="shared" si="5"/>
        <v>0.1175186688763482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3272.56</v>
      </c>
    </row>
    <row r="11" spans="2:19">
      <c r="B11" s="32">
        <v>44317</v>
      </c>
      <c r="C11" s="35">
        <v>29954.58</v>
      </c>
      <c r="D11" s="36">
        <v>3454.29</v>
      </c>
      <c r="E11" s="8">
        <v>44351</v>
      </c>
      <c r="F11" s="5">
        <v>29954.58</v>
      </c>
      <c r="G11" s="7"/>
      <c r="H11" s="74">
        <f t="shared" si="2"/>
        <v>44317</v>
      </c>
      <c r="I11" s="37">
        <f t="shared" si="3"/>
        <v>3454.29</v>
      </c>
      <c r="J11" s="38">
        <f t="shared" si="4"/>
        <v>0</v>
      </c>
      <c r="K11" s="3"/>
      <c r="L11" s="3"/>
      <c r="M11" s="3"/>
      <c r="N11" s="28"/>
      <c r="O11" s="13">
        <f t="shared" si="5"/>
        <v>0.11531759083252043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3454.29</v>
      </c>
    </row>
    <row r="12" spans="2:19">
      <c r="B12" s="32">
        <v>44348</v>
      </c>
      <c r="C12" s="35">
        <v>45582.52</v>
      </c>
      <c r="D12" s="36">
        <v>5291.43</v>
      </c>
      <c r="E12" s="8">
        <v>44384</v>
      </c>
      <c r="F12" s="5">
        <v>45582.52</v>
      </c>
      <c r="G12" s="7"/>
      <c r="H12" s="74">
        <f t="shared" si="2"/>
        <v>44348</v>
      </c>
      <c r="I12" s="37">
        <f t="shared" si="3"/>
        <v>5291.43</v>
      </c>
      <c r="J12" s="38">
        <f t="shared" si="4"/>
        <v>0</v>
      </c>
      <c r="K12" s="3"/>
      <c r="L12" s="3"/>
      <c r="M12" s="3"/>
      <c r="N12" s="28"/>
      <c r="O12" s="13">
        <f t="shared" si="5"/>
        <v>0.11608463068737754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5291.43</v>
      </c>
    </row>
    <row r="13" spans="2:19">
      <c r="B13" s="32">
        <v>44378</v>
      </c>
      <c r="C13" s="35">
        <v>29837.57</v>
      </c>
      <c r="D13" s="36">
        <v>3454.29</v>
      </c>
      <c r="E13" s="8">
        <v>44414</v>
      </c>
      <c r="F13" s="5">
        <v>29837.57</v>
      </c>
      <c r="G13" s="7"/>
      <c r="H13" s="74">
        <f t="shared" si="2"/>
        <v>44378</v>
      </c>
      <c r="I13" s="37">
        <f t="shared" si="3"/>
        <v>3454.29</v>
      </c>
      <c r="J13" s="38">
        <f t="shared" si="4"/>
        <v>0</v>
      </c>
      <c r="K13" s="3"/>
      <c r="L13" s="3"/>
      <c r="M13" s="3"/>
      <c r="N13" s="28"/>
      <c r="O13" s="13">
        <f t="shared" si="5"/>
        <v>0.11576981637579736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3454.29</v>
      </c>
    </row>
    <row r="14" spans="2:19">
      <c r="B14" s="32">
        <v>44409</v>
      </c>
      <c r="C14" s="35">
        <v>29954.58</v>
      </c>
      <c r="D14" s="36">
        <v>3454.29</v>
      </c>
      <c r="E14" s="8">
        <v>44446</v>
      </c>
      <c r="F14" s="5">
        <v>29954.58</v>
      </c>
      <c r="G14" s="7"/>
      <c r="H14" s="74">
        <f t="shared" si="2"/>
        <v>44409</v>
      </c>
      <c r="I14" s="37">
        <f t="shared" si="3"/>
        <v>3454.29</v>
      </c>
      <c r="J14" s="38">
        <f t="shared" si="4"/>
        <v>0</v>
      </c>
      <c r="K14" s="3"/>
      <c r="L14" s="3"/>
      <c r="M14" s="3"/>
      <c r="N14" s="28"/>
      <c r="O14" s="13">
        <f t="shared" si="5"/>
        <v>0.11531759083252043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3454.29</v>
      </c>
    </row>
    <row r="15" spans="2:19">
      <c r="B15" s="32">
        <v>44440</v>
      </c>
      <c r="C15" s="35">
        <v>30191.48</v>
      </c>
      <c r="D15" s="36">
        <v>3481.86</v>
      </c>
      <c r="E15" s="8">
        <v>44476</v>
      </c>
      <c r="F15" s="5">
        <v>30191.48</v>
      </c>
      <c r="G15" s="7"/>
      <c r="H15" s="74">
        <f t="shared" si="2"/>
        <v>44440</v>
      </c>
      <c r="I15" s="37">
        <f t="shared" si="3"/>
        <v>3481.86</v>
      </c>
      <c r="J15" s="38">
        <f t="shared" si="4"/>
        <v>0</v>
      </c>
      <c r="K15" s="3"/>
      <c r="L15" s="3"/>
      <c r="M15" s="3"/>
      <c r="N15" s="28"/>
      <c r="O15" s="13">
        <f t="shared" si="5"/>
        <v>0.11532591313840859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3481.86</v>
      </c>
    </row>
    <row r="16" spans="2:19">
      <c r="B16" s="32">
        <v>44470</v>
      </c>
      <c r="C16" s="35">
        <v>29954.58</v>
      </c>
      <c r="D16" s="36">
        <v>3454.29</v>
      </c>
      <c r="E16" s="8">
        <v>44505</v>
      </c>
      <c r="F16" s="5">
        <v>29954.58</v>
      </c>
      <c r="G16" s="7"/>
      <c r="H16" s="74">
        <f t="shared" si="2"/>
        <v>44470</v>
      </c>
      <c r="I16" s="37">
        <f t="shared" si="3"/>
        <v>3454.29</v>
      </c>
      <c r="J16" s="38">
        <f t="shared" si="4"/>
        <v>0</v>
      </c>
      <c r="K16" s="3"/>
      <c r="L16" s="3"/>
      <c r="M16" s="3"/>
      <c r="N16" s="28"/>
      <c r="O16" s="13">
        <f t="shared" si="5"/>
        <v>0.11531759083252043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3454.29</v>
      </c>
    </row>
    <row r="17" spans="2:19">
      <c r="B17" s="32">
        <v>44501</v>
      </c>
      <c r="C17" s="35">
        <v>30070.49</v>
      </c>
      <c r="D17" s="36">
        <v>3467.78</v>
      </c>
      <c r="E17" s="8">
        <v>44539</v>
      </c>
      <c r="F17" s="5">
        <v>30070.49</v>
      </c>
      <c r="G17" s="7"/>
      <c r="H17" s="74">
        <f t="shared" si="2"/>
        <v>44501</v>
      </c>
      <c r="I17" s="37">
        <f t="shared" si="3"/>
        <v>3467.78</v>
      </c>
      <c r="J17" s="38">
        <f t="shared" si="4"/>
        <v>0</v>
      </c>
      <c r="K17" s="3"/>
      <c r="L17" s="3"/>
      <c r="M17" s="3"/>
      <c r="N17" s="28"/>
      <c r="O17" s="13">
        <f t="shared" si="5"/>
        <v>0.1153216991143144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3467.78</v>
      </c>
    </row>
    <row r="18" spans="2:19">
      <c r="B18" s="32">
        <v>44531</v>
      </c>
      <c r="C18" s="35">
        <v>46005.72</v>
      </c>
      <c r="D18" s="36">
        <v>5311.67</v>
      </c>
      <c r="E18" s="8">
        <v>44560</v>
      </c>
      <c r="F18" s="5">
        <v>46005.72</v>
      </c>
      <c r="G18" s="7"/>
      <c r="H18" s="74">
        <f t="shared" si="2"/>
        <v>44531</v>
      </c>
      <c r="I18" s="37">
        <f t="shared" si="3"/>
        <v>5311.67</v>
      </c>
      <c r="J18" s="38">
        <f t="shared" si="4"/>
        <v>0</v>
      </c>
      <c r="K18" s="3"/>
      <c r="L18" s="3"/>
      <c r="M18" s="3"/>
      <c r="N18" s="28"/>
      <c r="O18" s="13">
        <f t="shared" si="5"/>
        <v>0.11545673016311885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5311.67</v>
      </c>
    </row>
    <row r="19" spans="2:19">
      <c r="B19" s="32">
        <v>44562</v>
      </c>
      <c r="C19" s="35">
        <v>41115.519999999997</v>
      </c>
      <c r="D19" s="36">
        <v>4789.13</v>
      </c>
      <c r="E19" s="8">
        <v>44587</v>
      </c>
      <c r="F19" s="5">
        <v>41115.519999999997</v>
      </c>
      <c r="G19" s="7"/>
      <c r="H19" s="74">
        <f t="shared" si="2"/>
        <v>44562</v>
      </c>
      <c r="I19" s="37">
        <f t="shared" si="3"/>
        <v>4789.13</v>
      </c>
      <c r="J19" s="38">
        <f t="shared" si="4"/>
        <v>0</v>
      </c>
      <c r="K19" s="3"/>
      <c r="L19" s="3"/>
      <c r="M19" s="3"/>
      <c r="N19" s="28"/>
      <c r="O19" s="13">
        <f t="shared" si="5"/>
        <v>0.11647985967342747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4789.13</v>
      </c>
    </row>
    <row r="20" spans="2:19">
      <c r="B20" s="32">
        <v>44593</v>
      </c>
      <c r="C20" s="35">
        <v>40443.4</v>
      </c>
      <c r="D20" s="36">
        <v>4663.9399999999996</v>
      </c>
      <c r="E20" s="8">
        <v>44628</v>
      </c>
      <c r="F20" s="5">
        <v>40443.4</v>
      </c>
      <c r="G20" s="7"/>
      <c r="H20" s="74">
        <f t="shared" si="2"/>
        <v>44593</v>
      </c>
      <c r="I20" s="37">
        <f t="shared" si="3"/>
        <v>4663.9399999999996</v>
      </c>
      <c r="J20" s="38">
        <f t="shared" si="4"/>
        <v>0</v>
      </c>
      <c r="K20" s="3"/>
      <c r="L20" s="3"/>
      <c r="M20" s="3"/>
      <c r="N20" s="28"/>
      <c r="O20" s="13">
        <f t="shared" si="5"/>
        <v>0.11532017585069503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4663.9399999999996</v>
      </c>
    </row>
    <row r="21" spans="2:19">
      <c r="B21" s="32">
        <v>44621</v>
      </c>
      <c r="C21" s="35">
        <v>38563.67</v>
      </c>
      <c r="D21" s="36">
        <v>4505.29</v>
      </c>
      <c r="E21" s="8">
        <v>44659</v>
      </c>
      <c r="F21" s="5">
        <v>38563.67</v>
      </c>
      <c r="G21" s="7"/>
      <c r="H21" s="74">
        <f t="shared" si="2"/>
        <v>44621</v>
      </c>
      <c r="I21" s="37">
        <f t="shared" si="3"/>
        <v>4505.29</v>
      </c>
      <c r="J21" s="38">
        <f t="shared" si="4"/>
        <v>0</v>
      </c>
      <c r="K21" s="3"/>
      <c r="L21" s="3"/>
      <c r="M21" s="3"/>
      <c r="N21" s="28"/>
      <c r="O21" s="13">
        <f t="shared" si="5"/>
        <v>0.11682731441276206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4505.29</v>
      </c>
    </row>
    <row r="22" spans="2:19">
      <c r="B22" s="32">
        <v>44652</v>
      </c>
      <c r="C22" s="35">
        <v>40350.839999999997</v>
      </c>
      <c r="D22" s="36">
        <v>4693.87</v>
      </c>
      <c r="E22" s="8">
        <v>44680</v>
      </c>
      <c r="F22" s="5">
        <v>40350.839999999997</v>
      </c>
      <c r="G22" s="7"/>
      <c r="H22" s="74">
        <f t="shared" si="2"/>
        <v>44652</v>
      </c>
      <c r="I22" s="37">
        <f t="shared" si="3"/>
        <v>4693.87</v>
      </c>
      <c r="J22" s="38">
        <f t="shared" si="4"/>
        <v>0</v>
      </c>
      <c r="K22" s="3"/>
      <c r="L22" s="3"/>
      <c r="M22" s="3"/>
      <c r="N22" s="28"/>
      <c r="O22" s="13">
        <f t="shared" si="5"/>
        <v>0.11632645070090239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4693.87</v>
      </c>
    </row>
    <row r="23" spans="2:19">
      <c r="B23" s="32">
        <v>44682</v>
      </c>
      <c r="C23" s="35">
        <v>48951.01</v>
      </c>
      <c r="D23" s="36">
        <v>5665.76</v>
      </c>
      <c r="E23" s="8">
        <v>44715</v>
      </c>
      <c r="F23" s="5">
        <v>48951.01</v>
      </c>
      <c r="G23" s="7"/>
      <c r="H23" s="74">
        <f t="shared" si="2"/>
        <v>44682</v>
      </c>
      <c r="I23" s="37">
        <f t="shared" si="3"/>
        <v>5665.76</v>
      </c>
      <c r="J23" s="38">
        <f t="shared" si="4"/>
        <v>0</v>
      </c>
      <c r="K23" s="3"/>
      <c r="L23" s="3"/>
      <c r="M23" s="3"/>
      <c r="N23" s="28"/>
      <c r="O23" s="13">
        <f t="shared" si="5"/>
        <v>0.11574347495587936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5665.76</v>
      </c>
    </row>
    <row r="24" spans="2:19">
      <c r="B24" s="32">
        <v>44713</v>
      </c>
      <c r="C24" s="35">
        <v>84572.56</v>
      </c>
      <c r="D24" s="36">
        <v>9796.7800000000007</v>
      </c>
      <c r="E24" s="8">
        <v>44747</v>
      </c>
      <c r="F24" s="5">
        <v>84572.56</v>
      </c>
      <c r="G24" s="7"/>
      <c r="H24" s="74">
        <f t="shared" si="2"/>
        <v>44713</v>
      </c>
      <c r="I24" s="37">
        <f t="shared" si="3"/>
        <v>9796.7800000000007</v>
      </c>
      <c r="J24" s="38">
        <f t="shared" si="4"/>
        <v>0</v>
      </c>
      <c r="K24" s="3"/>
      <c r="L24" s="3"/>
      <c r="M24" s="3"/>
      <c r="N24" s="28"/>
      <c r="O24" s="13">
        <f t="shared" si="5"/>
        <v>0.1158387543193679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9796.7800000000007</v>
      </c>
    </row>
    <row r="25" spans="2:19">
      <c r="B25" s="32">
        <v>44743</v>
      </c>
      <c r="C25" s="35">
        <v>66366.320000000007</v>
      </c>
      <c r="D25" s="36">
        <v>7685.3541970871611</v>
      </c>
      <c r="E25" s="8">
        <v>44781</v>
      </c>
      <c r="F25" s="5">
        <v>66366.320000000007</v>
      </c>
      <c r="G25" s="7"/>
      <c r="H25" s="74">
        <f t="shared" si="2"/>
        <v>44743</v>
      </c>
      <c r="I25" s="37">
        <f t="shared" si="3"/>
        <v>7685.3541970871611</v>
      </c>
      <c r="J25" s="38">
        <f t="shared" si="4"/>
        <v>0</v>
      </c>
      <c r="K25" s="3"/>
      <c r="L25" s="3"/>
      <c r="M25" s="3"/>
      <c r="N25" s="28"/>
      <c r="O25" s="13">
        <f t="shared" si="5"/>
        <v>0.11580202423589496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7685.3541970871611</v>
      </c>
    </row>
    <row r="26" spans="2:19">
      <c r="B26" s="32">
        <v>44774</v>
      </c>
      <c r="C26" s="35">
        <v>47917.16</v>
      </c>
      <c r="D26" s="36">
        <v>5645.5066509234812</v>
      </c>
      <c r="E26" s="8">
        <v>44810</v>
      </c>
      <c r="F26" s="5">
        <v>47917.16</v>
      </c>
      <c r="G26" s="7"/>
      <c r="H26" s="74">
        <f t="shared" si="2"/>
        <v>44774</v>
      </c>
      <c r="I26" s="37">
        <f t="shared" si="3"/>
        <v>5645.5066509234812</v>
      </c>
      <c r="J26" s="38">
        <f t="shared" si="4"/>
        <v>0</v>
      </c>
      <c r="K26" s="3"/>
      <c r="L26" s="3"/>
      <c r="M26" s="3"/>
      <c r="N26" s="28"/>
      <c r="O26" s="13">
        <f t="shared" si="5"/>
        <v>0.11781805622293727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5645.5066509234812</v>
      </c>
    </row>
    <row r="27" spans="2:19">
      <c r="B27" s="32">
        <v>44805</v>
      </c>
      <c r="C27" s="35">
        <v>48809.93</v>
      </c>
      <c r="D27" s="36">
        <v>5687.6916477963041</v>
      </c>
      <c r="E27" s="8">
        <v>44839</v>
      </c>
      <c r="F27" s="5">
        <v>48809.93</v>
      </c>
      <c r="G27" s="7"/>
      <c r="H27" s="74">
        <f t="shared" si="2"/>
        <v>44805</v>
      </c>
      <c r="I27" s="37">
        <f t="shared" si="3"/>
        <v>5687.6916477963041</v>
      </c>
      <c r="J27" s="38">
        <f t="shared" si="4"/>
        <v>0</v>
      </c>
      <c r="K27" s="3"/>
      <c r="L27" s="3"/>
      <c r="M27" s="3"/>
      <c r="N27" s="28"/>
      <c r="O27" s="13">
        <f t="shared" si="5"/>
        <v>0.11652734695166135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5687.6916477963041</v>
      </c>
    </row>
    <row r="28" spans="2:19">
      <c r="B28" s="32">
        <v>44835</v>
      </c>
      <c r="C28" s="35">
        <v>57581.42</v>
      </c>
      <c r="D28" s="36">
        <v>6623.5044176804795</v>
      </c>
      <c r="E28" s="8">
        <v>44869</v>
      </c>
      <c r="F28" s="5">
        <v>57581.42</v>
      </c>
      <c r="G28" s="7"/>
      <c r="H28" s="74">
        <f t="shared" si="2"/>
        <v>44835</v>
      </c>
      <c r="I28" s="37">
        <f t="shared" si="3"/>
        <v>6623.5044176804795</v>
      </c>
      <c r="J28" s="38">
        <f t="shared" si="4"/>
        <v>0</v>
      </c>
      <c r="K28" s="31"/>
      <c r="L28" s="3"/>
      <c r="M28" s="3"/>
      <c r="N28" s="28"/>
      <c r="O28" s="13">
        <f t="shared" si="5"/>
        <v>0.11502850081989086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6623.5044176804795</v>
      </c>
    </row>
    <row r="29" spans="2:19">
      <c r="B29" s="32">
        <v>44866</v>
      </c>
      <c r="C29" s="35">
        <v>47609.07</v>
      </c>
      <c r="D29" s="36">
        <v>5645.5066509234812</v>
      </c>
      <c r="E29" s="8">
        <v>44902</v>
      </c>
      <c r="F29" s="5">
        <v>47609.07</v>
      </c>
      <c r="G29" s="7"/>
      <c r="H29" s="74">
        <f t="shared" si="2"/>
        <v>44866</v>
      </c>
      <c r="I29" s="37">
        <f t="shared" si="3"/>
        <v>5645.5066509234812</v>
      </c>
      <c r="J29" s="38">
        <f t="shared" si="4"/>
        <v>0</v>
      </c>
      <c r="N29" s="2"/>
      <c r="O29" s="13">
        <f t="shared" ref="O29:O42" si="8">IFERROR(+D29/C29,0)</f>
        <v>0.11858048583859086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5645.5066509234812</v>
      </c>
    </row>
    <row r="30" spans="2:19">
      <c r="B30" s="32">
        <v>44896</v>
      </c>
      <c r="C30" s="35"/>
      <c r="D30" s="36"/>
      <c r="E30" s="8"/>
      <c r="F30" s="5"/>
      <c r="G30" s="7"/>
      <c r="H30" s="74" t="str">
        <f t="shared" si="2"/>
        <v/>
      </c>
      <c r="I30" s="37" t="str">
        <f t="shared" si="3"/>
        <v/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>
      <c r="B31" s="32">
        <v>44927</v>
      </c>
      <c r="C31" s="35"/>
      <c r="D31" s="36"/>
      <c r="E31" s="8"/>
      <c r="F31" s="5"/>
      <c r="G31" s="7"/>
      <c r="H31" s="74" t="str">
        <f t="shared" si="2"/>
        <v/>
      </c>
      <c r="I31" s="37" t="str">
        <f t="shared" si="3"/>
        <v/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>
      <c r="B32" s="32">
        <v>44958</v>
      </c>
      <c r="C32" s="35"/>
      <c r="D32" s="36"/>
      <c r="E32" s="8"/>
      <c r="F32" s="5"/>
      <c r="G32" s="7"/>
      <c r="H32" s="74" t="str">
        <f t="shared" si="2"/>
        <v/>
      </c>
      <c r="I32" s="37" t="str">
        <f t="shared" si="3"/>
        <v/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>
      <c r="B33" s="32">
        <v>44986</v>
      </c>
      <c r="C33" s="35"/>
      <c r="D33" s="36"/>
      <c r="E33" s="8"/>
      <c r="F33" s="5"/>
      <c r="G33" s="7"/>
      <c r="H33" s="74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5"/>
      <c r="D34" s="36"/>
      <c r="E34" s="8"/>
      <c r="F34" s="5"/>
      <c r="G34" s="7"/>
      <c r="H34" s="74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/>
      <c r="D35" s="36"/>
      <c r="E35" s="8"/>
      <c r="F35" s="5"/>
      <c r="G35" s="7"/>
      <c r="H35" s="74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6" activePane="bottomLeft" state="frozen"/>
      <selection pane="bottomLeft" activeCell="B25" sqref="B25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>
      <c r="F2" s="18"/>
      <c r="G2" s="61">
        <v>32874</v>
      </c>
      <c r="H2" s="61">
        <v>44196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17" t="s">
        <v>78</v>
      </c>
      <c r="C6" s="117"/>
      <c r="D6" s="117"/>
      <c r="E6" s="117"/>
      <c r="G6" s="59">
        <f>IF(A6="Plan",SUMIF('Control de pagos'!B:B,Descripción!B6,'Control de pagos'!D:D),"")</f>
        <v>766119.97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766119.97</v>
      </c>
    </row>
    <row r="7" spans="1:11">
      <c r="A7" s="46" t="s">
        <v>57</v>
      </c>
      <c r="B7" s="47">
        <v>44855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48" t="s">
        <v>75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48" t="s">
        <v>76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49" t="s">
        <v>77</v>
      </c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 ht="15.75" thickBot="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 ht="20.25" customHeight="1" thickBot="1">
      <c r="A12" s="107" t="s">
        <v>48</v>
      </c>
      <c r="B12" s="107" t="s">
        <v>49</v>
      </c>
      <c r="C12" s="107" t="s">
        <v>50</v>
      </c>
      <c r="D12" s="109" t="s">
        <v>51</v>
      </c>
      <c r="E12" s="11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 ht="15.75" thickBot="1">
      <c r="A13" s="108"/>
      <c r="B13" s="108"/>
      <c r="C13" s="108"/>
      <c r="D13" s="75" t="s">
        <v>52</v>
      </c>
      <c r="E13" s="75" t="s">
        <v>79</v>
      </c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 ht="15.75" thickBot="1">
      <c r="A14" s="76" t="s">
        <v>53</v>
      </c>
      <c r="B14" s="77" t="s">
        <v>80</v>
      </c>
      <c r="C14" s="111">
        <v>2</v>
      </c>
      <c r="D14" s="114">
        <v>5.4399999999999997E-2</v>
      </c>
      <c r="E14" s="114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 ht="15.75" thickBot="1">
      <c r="A15" s="76" t="s">
        <v>54</v>
      </c>
      <c r="B15" s="77" t="s">
        <v>81</v>
      </c>
      <c r="C15" s="112"/>
      <c r="D15" s="115"/>
      <c r="E15" s="115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 ht="15.75" thickBot="1">
      <c r="A16" s="76" t="s">
        <v>55</v>
      </c>
      <c r="B16" s="77" t="s">
        <v>81</v>
      </c>
      <c r="C16" s="112"/>
      <c r="D16" s="115"/>
      <c r="E16" s="115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 ht="15.75" thickBot="1">
      <c r="A17" s="76" t="s">
        <v>56</v>
      </c>
      <c r="B17" s="78" t="s">
        <v>80</v>
      </c>
      <c r="C17" s="112"/>
      <c r="D17" s="115"/>
      <c r="E17" s="115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 ht="15.75" thickBot="1">
      <c r="A18" s="79"/>
      <c r="B18" s="80"/>
      <c r="C18" s="113"/>
      <c r="D18" s="116"/>
      <c r="E18" s="116"/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17"/>
      <c r="C19" s="117"/>
      <c r="D19" s="117"/>
      <c r="E19" s="117"/>
      <c r="G19" s="59">
        <f>IF(A19="Plan",SUMIF('Control de pagos'!B:B,Descripción!B19,'Control de pagos'!D:D),"")</f>
        <v>0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0</v>
      </c>
    </row>
    <row r="20" spans="1:9">
      <c r="A20" s="46" t="s">
        <v>57</v>
      </c>
      <c r="B20" s="47"/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48"/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48"/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49"/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>
      <c r="A26" s="50" t="s">
        <v>52</v>
      </c>
      <c r="B26" s="50"/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>
      <c r="A27" s="50" t="s">
        <v>53</v>
      </c>
      <c r="B27" s="51"/>
      <c r="C27" s="50"/>
      <c r="D27" s="52"/>
      <c r="E27" s="52"/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>
      <c r="A28" s="50" t="s">
        <v>54</v>
      </c>
      <c r="B28" s="51"/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>
      <c r="A29" s="50" t="s">
        <v>55</v>
      </c>
      <c r="B29" s="51"/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>
      <c r="A30" s="50" t="s">
        <v>56</v>
      </c>
      <c r="B30" s="51"/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17"/>
      <c r="C32" s="117"/>
      <c r="D32" s="117"/>
      <c r="E32" s="117"/>
      <c r="G32" s="59">
        <f>IF(A32="Plan",SUMIF('Control de pagos'!B:B,Descripción!B32,'Control de pagos'!D:D),"")</f>
        <v>0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0</v>
      </c>
    </row>
    <row r="33" spans="1:9">
      <c r="A33" s="46" t="s">
        <v>57</v>
      </c>
      <c r="B33" s="47"/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/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/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/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/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/>
      <c r="C40" s="50"/>
      <c r="D40" s="52"/>
      <c r="E40" s="52"/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/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/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/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17"/>
      <c r="C45" s="117"/>
      <c r="D45" s="117"/>
      <c r="E45" s="117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17"/>
      <c r="C58" s="117"/>
      <c r="D58" s="117"/>
      <c r="E58" s="117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17"/>
      <c r="C71" s="117"/>
      <c r="D71" s="117"/>
      <c r="E71" s="117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17"/>
      <c r="C84" s="117"/>
      <c r="D84" s="117"/>
      <c r="E84" s="117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17"/>
      <c r="C97" s="117"/>
      <c r="D97" s="117"/>
      <c r="E97" s="117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17"/>
      <c r="C110" s="117"/>
      <c r="D110" s="117"/>
      <c r="E110" s="117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17"/>
      <c r="C123" s="117"/>
      <c r="D123" s="117"/>
      <c r="E123" s="117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17"/>
      <c r="C136" s="117"/>
      <c r="D136" s="117"/>
      <c r="E136" s="117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17"/>
      <c r="C149" s="117"/>
      <c r="D149" s="117"/>
      <c r="E149" s="117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9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  <mergeCell ref="A12:A13"/>
    <mergeCell ref="B12:B13"/>
    <mergeCell ref="C12:C13"/>
    <mergeCell ref="D12:E12"/>
    <mergeCell ref="C14:C18"/>
    <mergeCell ref="D14:D18"/>
    <mergeCell ref="E14:E1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H1" zoomScale="85" zoomScaleNormal="85" workbookViewId="0">
      <pane ySplit="3" topLeftCell="A4" activePane="bottomLeft" state="frozen"/>
      <selection pane="bottomLeft" activeCell="S18" sqref="S18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18" t="s">
        <v>12</v>
      </c>
      <c r="C1" s="118"/>
      <c r="D1" s="118"/>
      <c r="E1" s="118"/>
      <c r="F1" s="118"/>
      <c r="G1" s="118"/>
      <c r="H1" s="118"/>
      <c r="I1" s="118"/>
      <c r="J1" s="118"/>
      <c r="K1" s="118"/>
      <c r="O1" s="119" t="s">
        <v>17</v>
      </c>
      <c r="P1" s="119"/>
      <c r="Q1" s="119"/>
      <c r="R1" s="119"/>
      <c r="S1" s="119"/>
      <c r="T1" s="119"/>
      <c r="U1" s="119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78</v>
      </c>
      <c r="B5" s="81" t="s">
        <v>82</v>
      </c>
      <c r="C5"/>
      <c r="D5"/>
      <c r="E5"/>
      <c r="F5"/>
      <c r="G5"/>
      <c r="H5"/>
      <c r="I5"/>
      <c r="J5"/>
      <c r="K5"/>
      <c r="N5" s="3" t="s">
        <v>78</v>
      </c>
      <c r="O5" s="81" t="s">
        <v>17</v>
      </c>
      <c r="P5"/>
      <c r="Q5"/>
      <c r="R5"/>
      <c r="S5"/>
      <c r="T5"/>
      <c r="U5"/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78</v>
      </c>
      <c r="B6" s="85" t="s">
        <v>0</v>
      </c>
      <c r="C6" s="85" t="s">
        <v>1</v>
      </c>
      <c r="D6" s="85" t="s">
        <v>2</v>
      </c>
      <c r="E6" s="85" t="s">
        <v>3</v>
      </c>
      <c r="F6" s="85" t="s">
        <v>4</v>
      </c>
      <c r="G6" s="85" t="s">
        <v>5</v>
      </c>
      <c r="H6" s="85" t="s">
        <v>6</v>
      </c>
      <c r="I6" s="85" t="s">
        <v>7</v>
      </c>
      <c r="J6" s="85" t="s">
        <v>8</v>
      </c>
      <c r="K6" s="85" t="s">
        <v>9</v>
      </c>
      <c r="N6" s="3" t="s">
        <v>78</v>
      </c>
      <c r="O6" s="85" t="s">
        <v>13</v>
      </c>
      <c r="P6" s="85" t="s">
        <v>14</v>
      </c>
      <c r="Q6" s="85" t="s">
        <v>3</v>
      </c>
      <c r="R6" s="85" t="s">
        <v>4</v>
      </c>
      <c r="S6" s="85" t="s">
        <v>5</v>
      </c>
      <c r="T6" s="85" t="s">
        <v>15</v>
      </c>
      <c r="U6" s="85" t="s">
        <v>16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78</v>
      </c>
      <c r="B7" s="86">
        <v>2022</v>
      </c>
      <c r="C7" s="86">
        <v>9</v>
      </c>
      <c r="D7" s="86"/>
      <c r="E7" s="87" t="s">
        <v>83</v>
      </c>
      <c r="F7" s="87" t="s">
        <v>10</v>
      </c>
      <c r="G7" s="87" t="s">
        <v>10</v>
      </c>
      <c r="H7" s="88">
        <v>44855</v>
      </c>
      <c r="I7" s="89">
        <v>766119.97</v>
      </c>
      <c r="J7" s="90">
        <v>0</v>
      </c>
      <c r="K7" s="89">
        <v>766119.97</v>
      </c>
      <c r="N7" s="3" t="s">
        <v>78</v>
      </c>
      <c r="O7" s="82">
        <v>1</v>
      </c>
      <c r="P7" s="84">
        <v>372916.65</v>
      </c>
      <c r="Q7" s="83" t="s">
        <v>83</v>
      </c>
      <c r="R7" s="83" t="s">
        <v>10</v>
      </c>
      <c r="S7" s="83" t="s">
        <v>10</v>
      </c>
      <c r="T7" s="82" t="s">
        <v>84</v>
      </c>
      <c r="U7" s="82" t="s">
        <v>85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N8" s="3" t="s">
        <v>78</v>
      </c>
      <c r="O8" s="86">
        <v>2</v>
      </c>
      <c r="P8" s="89">
        <v>393203.32</v>
      </c>
      <c r="Q8" s="87" t="s">
        <v>83</v>
      </c>
      <c r="R8" s="87" t="s">
        <v>10</v>
      </c>
      <c r="S8" s="87" t="s">
        <v>10</v>
      </c>
      <c r="T8" s="86" t="s">
        <v>84</v>
      </c>
      <c r="U8" s="86" t="s">
        <v>85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29:55" ht="20.100000000000001" customHeight="1"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29:55" ht="20.100000000000001" customHeight="1"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29:55" ht="20.100000000000001" customHeight="1"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29:55" ht="20.100000000000001" customHeight="1"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29:55" ht="20.100000000000001" customHeight="1"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29:55" ht="20.100000000000001" customHeight="1"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29:55" ht="20.100000000000001" customHeight="1"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29:55" ht="20.100000000000001" customHeight="1"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29:55" ht="20.100000000000001" customHeight="1"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29:55" ht="20.100000000000001" customHeight="1"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29:55" ht="20.100000000000001" customHeight="1"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29:55" ht="20.100000000000001" customHeight="1"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29:55" ht="20.100000000000001" customHeight="1"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29:55" ht="20.100000000000001" customHeight="1"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29:55" ht="20.100000000000001" customHeight="1"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29:55" ht="20.100000000000001" customHeight="1"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29:55" ht="20.100000000000001" customHeight="1"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29:55" ht="20.100000000000001" customHeight="1"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29:55" ht="20.100000000000001" customHeight="1"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29:55" ht="20.100000000000001" customHeight="1"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29:55" ht="20.100000000000001" customHeight="1"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29:55" ht="20.100000000000001" customHeight="1"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29:55" ht="20.100000000000001" customHeight="1"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29:55" ht="20.100000000000001" customHeight="1"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29:55" ht="20.100000000000001" customHeight="1"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29:55" ht="20.100000000000001" customHeight="1"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29:55" ht="20.100000000000001" customHeight="1"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29:55" ht="20.100000000000001" customHeight="1"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29:55" ht="20.100000000000001" customHeight="1"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29:55" ht="20.100000000000001" customHeight="1"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29:55" ht="20.100000000000001" customHeight="1"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29:55" ht="20.100000000000001" customHeight="1"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29:55" ht="20.100000000000001" customHeight="1"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29:55" ht="20.100000000000001" customHeight="1"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29:55" ht="20.100000000000001" customHeight="1"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29:55" ht="20.100000000000001" customHeight="1"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29:55" ht="20.100000000000001" customHeight="1"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29:55" ht="20.100000000000001" customHeight="1"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29:55" ht="20.100000000000001" customHeight="1"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29:55" ht="20.100000000000001" customHeight="1"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29:55" ht="20.100000000000001" customHeight="1"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29:55" ht="20.100000000000001" customHeight="1"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29:55" ht="20.100000000000001" customHeight="1"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29:55" ht="20.100000000000001" customHeight="1"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29:55" ht="20.100000000000001" customHeight="1"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29:55" ht="20.100000000000001" customHeight="1"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29:55" ht="20.100000000000001" customHeight="1"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29:55" ht="20.100000000000001" customHeight="1"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29:55" ht="20.100000000000001" customHeight="1"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29:55" ht="20.100000000000001" customHeight="1"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29:55" ht="20.100000000000001" customHeight="1"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29:55" ht="20.100000000000001" customHeight="1"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29:55" ht="20.100000000000001" customHeight="1"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29:55" ht="20.100000000000001" customHeight="1"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29:55" ht="20.100000000000001" customHeight="1"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29:55" ht="20.100000000000001" customHeight="1"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29:55" ht="20.100000000000001" customHeight="1"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29:55" ht="20.100000000000001" customHeight="1"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29:55" ht="20.100000000000001" customHeight="1"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29:55" ht="20.100000000000001" customHeight="1"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29:55" ht="20.100000000000001" customHeight="1"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29:55" ht="20.100000000000001" customHeight="1"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29:55" ht="20.100000000000001" customHeight="1"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29:55" ht="20.100000000000001" customHeight="1"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29:55" ht="20.100000000000001" customHeight="1"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29:55" ht="20.100000000000001" customHeight="1"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29:55" ht="20.100000000000001" customHeight="1"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29:55" ht="20.100000000000001" customHeight="1"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29:55" ht="20.100000000000001" customHeight="1"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29:55" ht="20.100000000000001" customHeight="1"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29:55" ht="20.100000000000001" customHeight="1"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29:55" ht="20.100000000000001" customHeight="1"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29:55" ht="20.100000000000001" customHeight="1"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29:55" ht="20.100000000000001" customHeight="1"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29:55" ht="20.100000000000001" customHeight="1"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29:55" ht="20.100000000000001" customHeight="1"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29:55" ht="20.100000000000001" customHeight="1"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29:55" ht="20.100000000000001" customHeight="1"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29:55" ht="20.100000000000001" customHeight="1"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29:55" ht="20.100000000000001" customHeight="1"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29:55" ht="20.100000000000001" customHeight="1"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29:55" ht="20.100000000000001" customHeight="1"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29:55" ht="20.100000000000001" customHeight="1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29:55" ht="20.100000000000001" customHeight="1"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29:55" ht="20.100000000000001" customHeight="1"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29:55" ht="20.100000000000001" customHeight="1"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29:55" ht="20.100000000000001" customHeight="1"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29:55" ht="20.100000000000001" customHeight="1"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29:55" ht="20.100000000000001" customHeight="1"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29:55" ht="20.100000000000001" customHeight="1"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29:55" ht="20.100000000000001" customHeight="1"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29:55" ht="20.100000000000001" customHeight="1"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29:55" ht="20.100000000000001" customHeight="1"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29:55" ht="20.100000000000001" customHeight="1"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29:55" ht="20.100000000000001" customHeight="1"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29:55" ht="20.100000000000001" customHeight="1"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29:55" ht="20.100000000000001" customHeight="1"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29:55" ht="20.100000000000001" customHeight="1"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29:55" ht="20.100000000000001" customHeight="1"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29:55" ht="20.100000000000001" customHeight="1"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29:55" ht="20.100000000000001" customHeight="1"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29:55" ht="20.100000000000001" customHeight="1"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29:55" ht="20.100000000000001" customHeight="1"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29:55" ht="20.100000000000001" customHeight="1"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29:55" ht="20.100000000000001" customHeight="1"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29:55" ht="20.100000000000001" customHeight="1"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29:55" ht="20.100000000000001" customHeight="1"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29:55" ht="20.100000000000001" customHeight="1"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29:55" ht="20.100000000000001" customHeight="1"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29:55" ht="20.100000000000001" customHeight="1"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29:55" ht="20.100000000000001" customHeight="1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29:55" ht="20.100000000000001" customHeight="1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L8" sqref="L8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18" t="s">
        <v>30</v>
      </c>
      <c r="D1" s="118"/>
      <c r="E1" s="118"/>
      <c r="F1" s="118"/>
      <c r="G1" s="118"/>
      <c r="H1" s="118"/>
      <c r="K1" s="68">
        <f>'Resumen Mail'!B7</f>
        <v>44866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15.75" thickBot="1">
      <c r="A3" s="11" t="str">
        <f>B3&amp;" "&amp;IF(C3="",C2,C3)</f>
        <v>Q935195 1</v>
      </c>
      <c r="B3" s="3" t="s">
        <v>78</v>
      </c>
      <c r="C3" s="122">
        <v>1</v>
      </c>
      <c r="D3" s="124">
        <v>372916.65</v>
      </c>
      <c r="E3" s="126">
        <v>41676.93</v>
      </c>
      <c r="F3" s="127" t="s">
        <v>86</v>
      </c>
      <c r="G3" s="126">
        <v>414593.58</v>
      </c>
      <c r="H3" s="128">
        <v>44881</v>
      </c>
      <c r="I3" s="41">
        <v>44881</v>
      </c>
      <c r="J3" s="30">
        <f t="shared" ref="J3:J15" si="0">IF(I3&lt;&gt;"",I3-DAY(I3)+1,IF(A2=A3,IF(I2&lt;&gt;"","-",""),IF(A3=A4,IF(I4&lt;&gt;"","-",""),"")))</f>
        <v>44866</v>
      </c>
      <c r="L3" s="11" t="str">
        <f>IF(I3&lt;&gt;"",IF(SUMIF(Planes!BA:BA,'Control de pagos'!A3,Planes!BC:BC)=0,"",SUMIF(Planes!BA:BA,'Control de pagos'!A3,Planes!BC:BC)),"")</f>
        <v/>
      </c>
      <c r="N3" s="66">
        <f>IF(D3=0,D2,D3)</f>
        <v>372916.65</v>
      </c>
    </row>
    <row r="4" spans="1:14" ht="15.75" thickBot="1">
      <c r="A4" s="11" t="str">
        <f t="shared" ref="A4:A41" si="1">B4&amp;" "&amp;IF(C4="",C3,C4)</f>
        <v>Q935195 1</v>
      </c>
      <c r="B4" s="3" t="s">
        <v>78</v>
      </c>
      <c r="C4" s="123"/>
      <c r="D4" s="125"/>
      <c r="E4" s="91">
        <v>41676.93</v>
      </c>
      <c r="F4" s="91">
        <v>8167.49</v>
      </c>
      <c r="G4" s="91">
        <v>422761.07</v>
      </c>
      <c r="H4" s="92">
        <v>44891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372916.65</v>
      </c>
    </row>
    <row r="5" spans="1:14" ht="15.75" thickBot="1">
      <c r="A5" s="11" t="str">
        <f t="shared" si="1"/>
        <v>Q935195 2</v>
      </c>
      <c r="B5" s="3" t="s">
        <v>78</v>
      </c>
      <c r="C5" s="111">
        <v>2</v>
      </c>
      <c r="D5" s="120">
        <v>393203.32</v>
      </c>
      <c r="E5" s="91">
        <v>21390.26</v>
      </c>
      <c r="F5" s="77" t="s">
        <v>86</v>
      </c>
      <c r="G5" s="91">
        <v>414593.58</v>
      </c>
      <c r="H5" s="92">
        <v>44911</v>
      </c>
      <c r="J5" s="30" t="str">
        <f t="shared" si="0"/>
        <v/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393203.32</v>
      </c>
    </row>
    <row r="6" spans="1:14" ht="15.75" thickBot="1">
      <c r="A6" s="11" t="str">
        <f t="shared" si="1"/>
        <v>Q935195 2</v>
      </c>
      <c r="B6" s="3" t="s">
        <v>78</v>
      </c>
      <c r="C6" s="113"/>
      <c r="D6" s="121"/>
      <c r="E6" s="91">
        <v>21390.26</v>
      </c>
      <c r="F6" s="91">
        <v>8167.49</v>
      </c>
      <c r="G6" s="91">
        <v>422761.07</v>
      </c>
      <c r="H6" s="92">
        <v>44921</v>
      </c>
      <c r="J6" s="30" t="str">
        <f t="shared" si="0"/>
        <v/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393203.32</v>
      </c>
    </row>
    <row r="7" spans="1:14">
      <c r="A7" s="11" t="str">
        <f t="shared" si="1"/>
        <v xml:space="preserve"> </v>
      </c>
      <c r="J7" s="30" t="str">
        <f t="shared" si="0"/>
        <v/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0</v>
      </c>
    </row>
    <row r="8" spans="1:14">
      <c r="A8" s="11" t="str">
        <f t="shared" si="1"/>
        <v xml:space="preserve"> </v>
      </c>
      <c r="J8" s="30" t="str">
        <f t="shared" si="0"/>
        <v/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0</v>
      </c>
    </row>
    <row r="9" spans="1:14">
      <c r="A9" s="11" t="str">
        <f t="shared" si="1"/>
        <v xml:space="preserve"> </v>
      </c>
      <c r="J9" s="30" t="str">
        <f t="shared" si="0"/>
        <v/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0</v>
      </c>
    </row>
    <row r="10" spans="1:14">
      <c r="A10" s="11" t="str">
        <f t="shared" si="1"/>
        <v xml:space="preserve"> </v>
      </c>
      <c r="J10" s="30" t="str">
        <f t="shared" si="0"/>
        <v/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0</v>
      </c>
    </row>
    <row r="11" spans="1:14">
      <c r="A11" s="11" t="str">
        <f t="shared" si="1"/>
        <v xml:space="preserve"> </v>
      </c>
      <c r="J11" s="30" t="str">
        <f t="shared" si="0"/>
        <v/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0</v>
      </c>
    </row>
    <row r="12" spans="1:14">
      <c r="A12" s="11" t="str">
        <f t="shared" si="1"/>
        <v xml:space="preserve"> </v>
      </c>
      <c r="J12" s="30" t="str">
        <f t="shared" si="0"/>
        <v/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0</v>
      </c>
    </row>
    <row r="13" spans="1:14">
      <c r="A13" s="11" t="str">
        <f t="shared" si="1"/>
        <v xml:space="preserve"> </v>
      </c>
      <c r="J13" s="30" t="str">
        <f t="shared" si="0"/>
        <v/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0</v>
      </c>
    </row>
    <row r="14" spans="1:14">
      <c r="A14" s="11" t="str">
        <f t="shared" si="1"/>
        <v xml:space="preserve"> </v>
      </c>
      <c r="J14" s="30" t="str">
        <f t="shared" si="0"/>
        <v/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0</v>
      </c>
    </row>
    <row r="15" spans="1:14">
      <c r="A15" s="11" t="str">
        <f t="shared" si="1"/>
        <v xml:space="preserve"> </v>
      </c>
      <c r="J15" s="30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0</v>
      </c>
    </row>
    <row r="16" spans="1:14">
      <c r="A16" s="11" t="str">
        <f t="shared" si="1"/>
        <v xml:space="preserve"> </v>
      </c>
      <c r="J16" s="30" t="str">
        <f>IF(I16&lt;&gt;"",I16-DAY(I16)+1,IF(A15=A16,IF(I15&lt;&gt;"","-",""),IF(A16=A17,IF(I17&lt;&gt;"","-",""),"")))</f>
        <v/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0</v>
      </c>
    </row>
    <row r="17" spans="1:14">
      <c r="A17" s="11" t="str">
        <f t="shared" si="1"/>
        <v xml:space="preserve"> </v>
      </c>
      <c r="J17" s="30" t="str">
        <f t="shared" ref="J17:J80" si="3">IF(I17&lt;&gt;"",I17-DAY(I17)+1,IF(A16=A17,IF(I16&lt;&gt;"","-",""),IF(A17=A18,IF(I18&lt;&gt;"","-",""),"")))</f>
        <v/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0</v>
      </c>
    </row>
    <row r="18" spans="1:14">
      <c r="A18" s="11" t="str">
        <f t="shared" si="1"/>
        <v xml:space="preserve"> </v>
      </c>
      <c r="J18" s="30" t="str">
        <f t="shared" si="3"/>
        <v/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0</v>
      </c>
    </row>
    <row r="19" spans="1:14">
      <c r="A19" s="11" t="str">
        <f t="shared" si="1"/>
        <v xml:space="preserve"> 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0</v>
      </c>
    </row>
    <row r="20" spans="1:14">
      <c r="A20" s="11" t="str">
        <f t="shared" si="1"/>
        <v xml:space="preserve"> </v>
      </c>
      <c r="J20" s="30" t="str">
        <f t="shared" si="3"/>
        <v/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0</v>
      </c>
    </row>
    <row r="21" spans="1:14">
      <c r="A21" s="11" t="str">
        <f t="shared" si="1"/>
        <v xml:space="preserve"> </v>
      </c>
      <c r="J21" s="30" t="str">
        <f t="shared" si="3"/>
        <v/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0</v>
      </c>
    </row>
    <row r="22" spans="1:14">
      <c r="A22" s="11" t="str">
        <f t="shared" si="1"/>
        <v xml:space="preserve"> </v>
      </c>
      <c r="J22" s="30" t="str">
        <f t="shared" si="3"/>
        <v/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0</v>
      </c>
    </row>
    <row r="23" spans="1:14">
      <c r="A23" s="11" t="str">
        <f t="shared" si="1"/>
        <v xml:space="preserve"> </v>
      </c>
      <c r="J23" s="30" t="str">
        <f t="shared" si="3"/>
        <v/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0</v>
      </c>
    </row>
    <row r="24" spans="1:14">
      <c r="A24" s="11" t="str">
        <f t="shared" si="1"/>
        <v xml:space="preserve"> </v>
      </c>
      <c r="J24" s="30" t="str">
        <f t="shared" si="3"/>
        <v/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0</v>
      </c>
    </row>
    <row r="25" spans="1:14">
      <c r="A25" s="11" t="str">
        <f t="shared" si="1"/>
        <v xml:space="preserve"> </v>
      </c>
      <c r="J25" s="30" t="str">
        <f t="shared" si="3"/>
        <v/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0</v>
      </c>
    </row>
    <row r="26" spans="1:14">
      <c r="A26" s="11" t="str">
        <f t="shared" si="1"/>
        <v xml:space="preserve"> </v>
      </c>
      <c r="J26" s="30" t="str">
        <f t="shared" si="3"/>
        <v/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0</v>
      </c>
    </row>
    <row r="27" spans="1:14">
      <c r="A27" s="11" t="str">
        <f t="shared" si="1"/>
        <v xml:space="preserve"> 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0</v>
      </c>
    </row>
    <row r="28" spans="1:14">
      <c r="A28" s="11" t="str">
        <f t="shared" si="1"/>
        <v xml:space="preserve"> </v>
      </c>
      <c r="J28" s="30" t="str">
        <f t="shared" si="3"/>
        <v/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0</v>
      </c>
    </row>
    <row r="29" spans="1:14">
      <c r="A29" s="11" t="str">
        <f t="shared" si="1"/>
        <v xml:space="preserve"> </v>
      </c>
      <c r="J29" s="30" t="str">
        <f t="shared" si="3"/>
        <v/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0</v>
      </c>
    </row>
    <row r="30" spans="1:14">
      <c r="A30" s="11" t="str">
        <f t="shared" si="1"/>
        <v xml:space="preserve"> </v>
      </c>
      <c r="J30" s="30" t="str">
        <f t="shared" si="3"/>
        <v/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0</v>
      </c>
    </row>
    <row r="31" spans="1:14">
      <c r="A31" s="11" t="str">
        <f t="shared" si="1"/>
        <v xml:space="preserve"> </v>
      </c>
      <c r="J31" s="30" t="str">
        <f t="shared" si="3"/>
        <v/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0</v>
      </c>
    </row>
    <row r="32" spans="1:14">
      <c r="A32" s="11" t="str">
        <f t="shared" si="1"/>
        <v xml:space="preserve"> 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0</v>
      </c>
    </row>
    <row r="33" spans="1:14">
      <c r="A33" s="11" t="str">
        <f t="shared" si="1"/>
        <v xml:space="preserve"> </v>
      </c>
      <c r="J33" s="30" t="str">
        <f t="shared" si="3"/>
        <v/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0</v>
      </c>
    </row>
    <row r="34" spans="1:14">
      <c r="A34" s="11" t="str">
        <f t="shared" si="1"/>
        <v xml:space="preserve"> </v>
      </c>
      <c r="J34" s="30" t="str">
        <f t="shared" si="3"/>
        <v/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0</v>
      </c>
    </row>
    <row r="35" spans="1:14">
      <c r="A35" s="11" t="str">
        <f t="shared" si="1"/>
        <v xml:space="preserve"> </v>
      </c>
      <c r="J35" s="30" t="str">
        <f t="shared" si="3"/>
        <v/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0</v>
      </c>
    </row>
    <row r="36" spans="1:14">
      <c r="A36" s="11" t="str">
        <f t="shared" si="1"/>
        <v xml:space="preserve"> 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0</v>
      </c>
    </row>
    <row r="37" spans="1:14">
      <c r="A37" s="11" t="str">
        <f t="shared" si="1"/>
        <v xml:space="preserve"> </v>
      </c>
      <c r="J37" s="30" t="str">
        <f t="shared" si="3"/>
        <v/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0</v>
      </c>
    </row>
    <row r="38" spans="1:14">
      <c r="A38" s="11" t="str">
        <f t="shared" si="1"/>
        <v xml:space="preserve"> 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0</v>
      </c>
    </row>
    <row r="39" spans="1:14">
      <c r="A39" s="11" t="str">
        <f t="shared" si="1"/>
        <v xml:space="preserve"> 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0</v>
      </c>
    </row>
    <row r="40" spans="1:14">
      <c r="A40" s="11" t="str">
        <f t="shared" si="1"/>
        <v xml:space="preserve"> 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0</v>
      </c>
    </row>
    <row r="41" spans="1:14">
      <c r="A41" s="11" t="str">
        <f t="shared" si="1"/>
        <v xml:space="preserve"> 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0</v>
      </c>
    </row>
    <row r="42" spans="1:14">
      <c r="A42" s="11" t="str">
        <f t="shared" ref="A42:A105" si="4">B42&amp;" "&amp;IF(C42="",C41,C42)</f>
        <v xml:space="preserve"> 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0</v>
      </c>
    </row>
    <row r="43" spans="1:14">
      <c r="A43" s="11" t="str">
        <f t="shared" si="4"/>
        <v xml:space="preserve"> 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0</v>
      </c>
    </row>
    <row r="44" spans="1:14">
      <c r="A44" s="11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>
      <c r="A45" s="11" t="str">
        <f t="shared" si="4"/>
        <v xml:space="preserve"> 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0</v>
      </c>
    </row>
    <row r="46" spans="1:14">
      <c r="A46" s="11" t="str">
        <f t="shared" si="4"/>
        <v xml:space="preserve"> 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0</v>
      </c>
    </row>
    <row r="47" spans="1:14">
      <c r="A47" s="11" t="str">
        <f t="shared" si="4"/>
        <v xml:space="preserve"> 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0</v>
      </c>
    </row>
    <row r="48" spans="1:14">
      <c r="A48" s="11" t="str">
        <f t="shared" si="4"/>
        <v xml:space="preserve"> 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0</v>
      </c>
    </row>
    <row r="49" spans="1:14">
      <c r="A49" s="11" t="str">
        <f t="shared" si="4"/>
        <v xml:space="preserve"> 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0</v>
      </c>
    </row>
    <row r="50" spans="1:14">
      <c r="A50" s="11" t="str">
        <f t="shared" si="4"/>
        <v xml:space="preserve"> 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0</v>
      </c>
    </row>
    <row r="51" spans="1:14">
      <c r="A51" s="11" t="str">
        <f t="shared" si="4"/>
        <v xml:space="preserve"> 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0</v>
      </c>
    </row>
    <row r="52" spans="1:14">
      <c r="A52" s="11" t="str">
        <f t="shared" si="4"/>
        <v xml:space="preserve"> 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0</v>
      </c>
    </row>
    <row r="53" spans="1:14">
      <c r="A53" s="11" t="str">
        <f t="shared" si="4"/>
        <v xml:space="preserve"> 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0</v>
      </c>
    </row>
    <row r="54" spans="1:14">
      <c r="A54" s="11" t="str">
        <f t="shared" si="4"/>
        <v xml:space="preserve"> 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0</v>
      </c>
    </row>
    <row r="55" spans="1:14">
      <c r="A55" s="11" t="str">
        <f t="shared" si="4"/>
        <v xml:space="preserve"> 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0</v>
      </c>
    </row>
    <row r="56" spans="1:14">
      <c r="A56" s="11" t="str">
        <f t="shared" si="4"/>
        <v xml:space="preserve"> 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0</v>
      </c>
    </row>
    <row r="57" spans="1:14">
      <c r="A57" s="11" t="str">
        <f t="shared" si="4"/>
        <v xml:space="preserve"> 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0</v>
      </c>
    </row>
    <row r="58" spans="1:14">
      <c r="A58" s="11" t="str">
        <f t="shared" si="4"/>
        <v xml:space="preserve"> 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0</v>
      </c>
    </row>
    <row r="59" spans="1:14">
      <c r="A59" s="11" t="str">
        <f t="shared" si="4"/>
        <v xml:space="preserve"> 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0</v>
      </c>
    </row>
    <row r="60" spans="1:14">
      <c r="A60" s="11" t="str">
        <f t="shared" si="4"/>
        <v xml:space="preserve"> 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0</v>
      </c>
    </row>
    <row r="61" spans="1:14">
      <c r="A61" s="11" t="str">
        <f t="shared" si="4"/>
        <v xml:space="preserve"> 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0</v>
      </c>
    </row>
    <row r="62" spans="1:14">
      <c r="A62" s="11" t="str">
        <f t="shared" si="4"/>
        <v xml:space="preserve"> 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0</v>
      </c>
    </row>
    <row r="63" spans="1:14">
      <c r="A63" s="11" t="str">
        <f t="shared" si="4"/>
        <v xml:space="preserve"> 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0</v>
      </c>
    </row>
    <row r="64" spans="1:14">
      <c r="A64" s="11" t="str">
        <f t="shared" si="4"/>
        <v xml:space="preserve"> 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0</v>
      </c>
    </row>
    <row r="65" spans="1:14">
      <c r="A65" s="11" t="str">
        <f t="shared" si="4"/>
        <v xml:space="preserve"> 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0</v>
      </c>
    </row>
    <row r="66" spans="1:14">
      <c r="A66" s="11" t="str">
        <f t="shared" si="4"/>
        <v xml:space="preserve"> 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0</v>
      </c>
    </row>
    <row r="67" spans="1:14">
      <c r="A67" s="11" t="str">
        <f t="shared" si="4"/>
        <v xml:space="preserve"> 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0</v>
      </c>
    </row>
    <row r="68" spans="1:14">
      <c r="A68" s="11" t="str">
        <f t="shared" si="4"/>
        <v xml:space="preserve"> 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0</v>
      </c>
    </row>
    <row r="69" spans="1:14">
      <c r="A69" s="11" t="str">
        <f t="shared" si="4"/>
        <v xml:space="preserve"> 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0</v>
      </c>
    </row>
    <row r="70" spans="1:14">
      <c r="A70" s="11" t="str">
        <f t="shared" si="4"/>
        <v xml:space="preserve"> 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0</v>
      </c>
    </row>
    <row r="71" spans="1:14">
      <c r="A71" s="11" t="str">
        <f t="shared" si="4"/>
        <v xml:space="preserve"> 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0</v>
      </c>
    </row>
    <row r="72" spans="1:14">
      <c r="A72" s="11" t="str">
        <f t="shared" si="4"/>
        <v xml:space="preserve"> 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0</v>
      </c>
    </row>
    <row r="73" spans="1:14">
      <c r="A73" s="11" t="str">
        <f t="shared" si="4"/>
        <v xml:space="preserve"> 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0</v>
      </c>
    </row>
    <row r="74" spans="1:14">
      <c r="A74" s="11" t="str">
        <f t="shared" si="4"/>
        <v xml:space="preserve"> 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0</v>
      </c>
    </row>
    <row r="75" spans="1:14">
      <c r="A75" s="11" t="str">
        <f t="shared" si="4"/>
        <v xml:space="preserve"> 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0</v>
      </c>
    </row>
    <row r="76" spans="1:14">
      <c r="A76" s="11" t="str">
        <f t="shared" si="4"/>
        <v xml:space="preserve"> 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0</v>
      </c>
    </row>
    <row r="77" spans="1:14">
      <c r="A77" s="11" t="str">
        <f t="shared" si="4"/>
        <v xml:space="preserve"> 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0</v>
      </c>
    </row>
    <row r="78" spans="1:14">
      <c r="A78" s="11" t="str">
        <f t="shared" si="4"/>
        <v xml:space="preserve"> 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0</v>
      </c>
    </row>
    <row r="79" spans="1:14">
      <c r="A79" s="11" t="str">
        <f t="shared" si="4"/>
        <v xml:space="preserve"> 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0</v>
      </c>
    </row>
    <row r="80" spans="1:14">
      <c r="A80" s="11" t="str">
        <f t="shared" si="4"/>
        <v xml:space="preserve"> 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0</v>
      </c>
    </row>
    <row r="81" spans="1:14">
      <c r="A81" s="11" t="str">
        <f t="shared" si="4"/>
        <v xml:space="preserve"> 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0</v>
      </c>
    </row>
    <row r="82" spans="1:14">
      <c r="A82" s="11" t="str">
        <f t="shared" si="4"/>
        <v xml:space="preserve"> 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0</v>
      </c>
    </row>
    <row r="83" spans="1:14">
      <c r="A83" s="11" t="str">
        <f t="shared" si="4"/>
        <v xml:space="preserve"> 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0</v>
      </c>
    </row>
    <row r="84" spans="1:14">
      <c r="A84" s="11" t="str">
        <f t="shared" si="4"/>
        <v xml:space="preserve"> 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0</v>
      </c>
    </row>
    <row r="85" spans="1:14">
      <c r="A85" s="11" t="str">
        <f t="shared" si="4"/>
        <v xml:space="preserve"> 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0</v>
      </c>
    </row>
    <row r="86" spans="1:14">
      <c r="A86" s="11" t="str">
        <f t="shared" si="4"/>
        <v xml:space="preserve"> 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0</v>
      </c>
    </row>
    <row r="87" spans="1:14">
      <c r="A87" s="11" t="str">
        <f t="shared" si="4"/>
        <v xml:space="preserve"> 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0</v>
      </c>
    </row>
    <row r="88" spans="1:14">
      <c r="A88" s="11" t="str">
        <f t="shared" si="4"/>
        <v xml:space="preserve"> 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0</v>
      </c>
    </row>
    <row r="89" spans="1:14">
      <c r="A89" s="11" t="str">
        <f t="shared" si="4"/>
        <v xml:space="preserve"> 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0</v>
      </c>
    </row>
    <row r="90" spans="1:14">
      <c r="A90" s="11" t="str">
        <f t="shared" si="4"/>
        <v xml:space="preserve"> 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0</v>
      </c>
    </row>
    <row r="91" spans="1:14">
      <c r="A91" s="11" t="str">
        <f t="shared" si="4"/>
        <v xml:space="preserve"> 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0</v>
      </c>
    </row>
    <row r="92" spans="1:14">
      <c r="A92" s="11" t="str">
        <f t="shared" si="4"/>
        <v xml:space="preserve"> 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0</v>
      </c>
    </row>
    <row r="93" spans="1:14">
      <c r="A93" s="11" t="str">
        <f t="shared" si="4"/>
        <v xml:space="preserve"> 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0</v>
      </c>
    </row>
    <row r="94" spans="1:14">
      <c r="A94" s="11" t="str">
        <f t="shared" si="4"/>
        <v xml:space="preserve"> 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0</v>
      </c>
    </row>
    <row r="95" spans="1:14">
      <c r="A95" s="11" t="str">
        <f t="shared" si="4"/>
        <v xml:space="preserve"> 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0</v>
      </c>
    </row>
    <row r="96" spans="1:14">
      <c r="A96" s="11" t="str">
        <f t="shared" si="4"/>
        <v xml:space="preserve"> 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0</v>
      </c>
    </row>
    <row r="97" spans="1:14">
      <c r="A97" s="11" t="str">
        <f t="shared" si="4"/>
        <v xml:space="preserve"> 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0</v>
      </c>
    </row>
    <row r="98" spans="1:14">
      <c r="A98" s="11" t="str">
        <f t="shared" si="4"/>
        <v xml:space="preserve"> 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0</v>
      </c>
    </row>
    <row r="99" spans="1:14">
      <c r="A99" s="11" t="str">
        <f t="shared" si="4"/>
        <v xml:space="preserve"> 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0</v>
      </c>
    </row>
    <row r="100" spans="1:14">
      <c r="A100" s="11" t="str">
        <f t="shared" si="4"/>
        <v xml:space="preserve"> 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0</v>
      </c>
    </row>
    <row r="101" spans="1:14">
      <c r="A101" s="11" t="str">
        <f t="shared" si="4"/>
        <v xml:space="preserve"> 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0</v>
      </c>
    </row>
    <row r="102" spans="1:14">
      <c r="A102" s="11" t="str">
        <f t="shared" si="4"/>
        <v xml:space="preserve"> 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0</v>
      </c>
    </row>
    <row r="103" spans="1:14">
      <c r="A103" s="11" t="str">
        <f t="shared" si="4"/>
        <v xml:space="preserve"> 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0</v>
      </c>
    </row>
    <row r="104" spans="1:14">
      <c r="A104" s="11" t="str">
        <f t="shared" si="4"/>
        <v xml:space="preserve"> 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0</v>
      </c>
    </row>
    <row r="105" spans="1:14">
      <c r="A105" s="11" t="str">
        <f t="shared" si="4"/>
        <v xml:space="preserve"> 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0</v>
      </c>
    </row>
    <row r="106" spans="1:14">
      <c r="A106" s="11" t="str">
        <f t="shared" ref="A106:A169" si="7">B106&amp;" "&amp;IF(C106="",C105,C106)</f>
        <v xml:space="preserve"> 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0</v>
      </c>
    </row>
    <row r="107" spans="1:14">
      <c r="A107" s="11" t="str">
        <f t="shared" si="7"/>
        <v xml:space="preserve"> 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0</v>
      </c>
    </row>
    <row r="108" spans="1:14">
      <c r="A108" s="11" t="str">
        <f t="shared" si="7"/>
        <v xml:space="preserve"> 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0</v>
      </c>
    </row>
    <row r="109" spans="1:14">
      <c r="A109" s="11" t="str">
        <f t="shared" si="7"/>
        <v xml:space="preserve"> 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0</v>
      </c>
    </row>
    <row r="110" spans="1:14">
      <c r="A110" s="11" t="str">
        <f t="shared" si="7"/>
        <v xml:space="preserve"> 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0</v>
      </c>
    </row>
    <row r="111" spans="1:14">
      <c r="A111" s="11" t="str">
        <f t="shared" si="7"/>
        <v xml:space="preserve"> 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0</v>
      </c>
    </row>
    <row r="112" spans="1:14">
      <c r="A112" s="11" t="str">
        <f t="shared" si="7"/>
        <v xml:space="preserve"> 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0</v>
      </c>
    </row>
    <row r="113" spans="1:14">
      <c r="A113" s="11" t="str">
        <f t="shared" si="7"/>
        <v xml:space="preserve"> 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0</v>
      </c>
    </row>
    <row r="114" spans="1:14">
      <c r="A114" s="11" t="str">
        <f t="shared" si="7"/>
        <v xml:space="preserve"> 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0</v>
      </c>
    </row>
    <row r="115" spans="1:14">
      <c r="A115" s="11" t="str">
        <f t="shared" si="7"/>
        <v xml:space="preserve"> 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0</v>
      </c>
    </row>
    <row r="116" spans="1:14">
      <c r="A116" s="11" t="str">
        <f t="shared" si="7"/>
        <v xml:space="preserve"> 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0</v>
      </c>
    </row>
    <row r="117" spans="1:14">
      <c r="A117" s="11" t="str">
        <f t="shared" si="7"/>
        <v xml:space="preserve"> 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0</v>
      </c>
    </row>
    <row r="118" spans="1:14">
      <c r="A118" s="11" t="str">
        <f t="shared" si="7"/>
        <v xml:space="preserve"> 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0</v>
      </c>
    </row>
    <row r="119" spans="1:14">
      <c r="A119" s="11" t="str">
        <f t="shared" si="7"/>
        <v xml:space="preserve"> 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0</v>
      </c>
    </row>
    <row r="120" spans="1:14">
      <c r="A120" s="11" t="str">
        <f t="shared" si="7"/>
        <v xml:space="preserve"> 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0</v>
      </c>
    </row>
    <row r="121" spans="1:14">
      <c r="A121" s="11" t="str">
        <f t="shared" si="7"/>
        <v xml:space="preserve"> 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0</v>
      </c>
    </row>
    <row r="122" spans="1:14">
      <c r="A122" s="11" t="str">
        <f t="shared" si="7"/>
        <v xml:space="preserve"> 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0</v>
      </c>
    </row>
    <row r="123" spans="1:14">
      <c r="A123" s="11" t="str">
        <f t="shared" si="7"/>
        <v xml:space="preserve"> 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0</v>
      </c>
    </row>
    <row r="124" spans="1:14">
      <c r="A124" s="11" t="str">
        <f t="shared" si="7"/>
        <v xml:space="preserve"> 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>
      <c r="A125" s="11" t="str">
        <f t="shared" si="7"/>
        <v xml:space="preserve"> 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0</v>
      </c>
    </row>
    <row r="126" spans="1:14">
      <c r="A126" s="11" t="str">
        <f t="shared" si="7"/>
        <v xml:space="preserve"> 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0</v>
      </c>
    </row>
    <row r="127" spans="1:14">
      <c r="A127" s="11" t="str">
        <f t="shared" si="7"/>
        <v xml:space="preserve"> 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0</v>
      </c>
    </row>
    <row r="128" spans="1:14">
      <c r="A128" s="11" t="str">
        <f t="shared" si="7"/>
        <v xml:space="preserve"> 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0</v>
      </c>
    </row>
    <row r="129" spans="1:14">
      <c r="A129" s="11" t="str">
        <f t="shared" si="7"/>
        <v xml:space="preserve"> 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0</v>
      </c>
    </row>
    <row r="130" spans="1:14">
      <c r="A130" s="11" t="str">
        <f t="shared" si="7"/>
        <v xml:space="preserve"> 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0</v>
      </c>
    </row>
    <row r="131" spans="1:14">
      <c r="A131" s="11" t="str">
        <f t="shared" si="7"/>
        <v xml:space="preserve"> 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0</v>
      </c>
    </row>
    <row r="132" spans="1:14">
      <c r="A132" s="11" t="str">
        <f t="shared" si="7"/>
        <v xml:space="preserve"> 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>
      <c r="A133" s="11" t="str">
        <f t="shared" si="7"/>
        <v xml:space="preserve"> 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0</v>
      </c>
    </row>
    <row r="134" spans="1:14">
      <c r="A134" s="11" t="str">
        <f t="shared" si="7"/>
        <v xml:space="preserve"> 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0</v>
      </c>
    </row>
    <row r="135" spans="1:14">
      <c r="A135" s="11" t="str">
        <f t="shared" si="7"/>
        <v xml:space="preserve"> 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0</v>
      </c>
    </row>
    <row r="136" spans="1:14">
      <c r="A136" s="11" t="str">
        <f t="shared" si="7"/>
        <v xml:space="preserve"> 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0</v>
      </c>
    </row>
    <row r="137" spans="1:14">
      <c r="A137" s="11" t="str">
        <f t="shared" si="7"/>
        <v xml:space="preserve"> 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0</v>
      </c>
    </row>
    <row r="138" spans="1:14">
      <c r="A138" s="11" t="str">
        <f t="shared" si="7"/>
        <v xml:space="preserve"> 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0</v>
      </c>
    </row>
    <row r="139" spans="1:14">
      <c r="A139" s="11" t="str">
        <f t="shared" si="7"/>
        <v xml:space="preserve"> 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0</v>
      </c>
    </row>
    <row r="140" spans="1:14">
      <c r="A140" s="11" t="str">
        <f t="shared" si="7"/>
        <v xml:space="preserve"> 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0</v>
      </c>
    </row>
    <row r="141" spans="1:14">
      <c r="A141" s="11" t="str">
        <f t="shared" si="7"/>
        <v xml:space="preserve"> 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0</v>
      </c>
    </row>
    <row r="142" spans="1:14">
      <c r="A142" s="11" t="str">
        <f t="shared" si="7"/>
        <v xml:space="preserve"> 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0</v>
      </c>
    </row>
    <row r="143" spans="1:14">
      <c r="A143" s="11" t="str">
        <f t="shared" si="7"/>
        <v xml:space="preserve"> 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0</v>
      </c>
    </row>
    <row r="144" spans="1:14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>
      <c r="A145" s="11" t="str">
        <f t="shared" si="7"/>
        <v xml:space="preserve"> 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0</v>
      </c>
    </row>
    <row r="146" spans="1:14">
      <c r="A146" s="11" t="str">
        <f t="shared" si="7"/>
        <v xml:space="preserve"> 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0</v>
      </c>
    </row>
    <row r="147" spans="1:14">
      <c r="A147" s="11" t="str">
        <f t="shared" si="7"/>
        <v xml:space="preserve"> 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0</v>
      </c>
    </row>
    <row r="148" spans="1:14">
      <c r="A148" s="11" t="str">
        <f t="shared" si="7"/>
        <v xml:space="preserve"> 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0</v>
      </c>
    </row>
    <row r="149" spans="1:14">
      <c r="A149" s="11" t="str">
        <f t="shared" si="7"/>
        <v xml:space="preserve"> 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0</v>
      </c>
    </row>
    <row r="150" spans="1:14">
      <c r="A150" s="11" t="str">
        <f t="shared" si="7"/>
        <v xml:space="preserve"> 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0</v>
      </c>
    </row>
    <row r="151" spans="1:14">
      <c r="A151" s="11" t="str">
        <f t="shared" si="7"/>
        <v xml:space="preserve"> 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0</v>
      </c>
    </row>
    <row r="152" spans="1:14">
      <c r="A152" s="11" t="str">
        <f t="shared" si="7"/>
        <v xml:space="preserve"> 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0</v>
      </c>
    </row>
    <row r="153" spans="1:14">
      <c r="A153" s="11" t="str">
        <f t="shared" si="7"/>
        <v xml:space="preserve"> 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0</v>
      </c>
    </row>
    <row r="154" spans="1:14">
      <c r="A154" s="11" t="str">
        <f t="shared" si="7"/>
        <v xml:space="preserve"> 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0</v>
      </c>
    </row>
    <row r="155" spans="1:14">
      <c r="A155" s="11" t="str">
        <f t="shared" si="7"/>
        <v xml:space="preserve"> 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0</v>
      </c>
    </row>
    <row r="156" spans="1:14">
      <c r="A156" s="11" t="str">
        <f t="shared" si="7"/>
        <v xml:space="preserve"> 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0</v>
      </c>
    </row>
    <row r="157" spans="1:14">
      <c r="A157" s="11" t="str">
        <f t="shared" si="7"/>
        <v xml:space="preserve"> 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0</v>
      </c>
    </row>
    <row r="158" spans="1:14">
      <c r="A158" s="11" t="str">
        <f t="shared" si="7"/>
        <v xml:space="preserve"> 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0</v>
      </c>
    </row>
    <row r="159" spans="1:14">
      <c r="A159" s="11" t="str">
        <f t="shared" si="7"/>
        <v xml:space="preserve"> 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0</v>
      </c>
    </row>
    <row r="160" spans="1:14">
      <c r="A160" s="11" t="str">
        <f t="shared" si="7"/>
        <v xml:space="preserve"> 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0</v>
      </c>
    </row>
    <row r="161" spans="1:14">
      <c r="A161" s="11" t="str">
        <f t="shared" si="7"/>
        <v xml:space="preserve"> 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0</v>
      </c>
    </row>
    <row r="162" spans="1:14">
      <c r="A162" s="11" t="str">
        <f t="shared" si="7"/>
        <v xml:space="preserve"> 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0</v>
      </c>
    </row>
    <row r="163" spans="1:14">
      <c r="A163" s="11" t="str">
        <f t="shared" si="7"/>
        <v xml:space="preserve"> 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0</v>
      </c>
    </row>
    <row r="164" spans="1:14">
      <c r="A164" s="11" t="str">
        <f t="shared" si="7"/>
        <v xml:space="preserve"> 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0</v>
      </c>
    </row>
    <row r="165" spans="1:14">
      <c r="A165" s="11" t="str">
        <f t="shared" si="7"/>
        <v xml:space="preserve"> 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0</v>
      </c>
    </row>
    <row r="166" spans="1:14">
      <c r="A166" s="11" t="str">
        <f t="shared" si="7"/>
        <v xml:space="preserve"> 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0</v>
      </c>
    </row>
    <row r="167" spans="1:14">
      <c r="A167" s="11" t="str">
        <f t="shared" si="7"/>
        <v xml:space="preserve"> 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0</v>
      </c>
    </row>
    <row r="168" spans="1:14">
      <c r="A168" s="11" t="str">
        <f t="shared" si="7"/>
        <v xml:space="preserve"> 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0</v>
      </c>
    </row>
    <row r="169" spans="1:14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5">
    <mergeCell ref="C3:C4"/>
    <mergeCell ref="D3:D4"/>
    <mergeCell ref="C5:C6"/>
    <mergeCell ref="D5:D6"/>
    <mergeCell ref="C1:H1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E16" sqref="E16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44866</v>
      </c>
      <c r="C7" s="29">
        <f>SUMIF(SUSS!H:H,'Control de pagos'!K1,SUSS!I:I)</f>
        <v>5645.5066509234812</v>
      </c>
      <c r="D7" s="29">
        <f>'Control de pagos'!K2</f>
        <v>0</v>
      </c>
      <c r="E7" s="42">
        <f>C7+D7</f>
        <v>5645.5066509234812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J14" sqref="J14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Q935195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>
      <c r="B8" s="67">
        <f>Descripción!B19</f>
        <v>0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>
        <f>Descripción!B32</f>
        <v>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2022-12-15T14:25:11Z</dcterms:modified>
</cp:coreProperties>
</file>