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480" yWindow="390" windowWidth="11340" windowHeight="6165"/>
  </bookViews>
  <sheets>
    <sheet name="Presupuesto" sheetId="3" r:id="rId1"/>
    <sheet name="Planes" sheetId="4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xlnm.Print_Area" localSheetId="1">Planes!$A$1:$H$40</definedName>
    <definedName name="_xlnm.Print_Area" localSheetId="0">Presupuesto!$A$1:$AT$24</definedName>
  </definedNames>
  <calcPr calcId="144525"/>
</workbook>
</file>

<file path=xl/calcChain.xml><?xml version="1.0" encoding="utf-8"?>
<calcChain xmlns="http://schemas.openxmlformats.org/spreadsheetml/2006/main">
  <c r="AU17" i="3" l="1"/>
  <c r="AU11" i="3"/>
  <c r="AU10" i="3"/>
  <c r="AU14" i="3"/>
  <c r="AO17" i="3" l="1"/>
  <c r="AO11" i="3"/>
  <c r="AM17" i="3" l="1"/>
  <c r="AM11" i="3"/>
  <c r="AQ11" i="3" s="1"/>
  <c r="AR11" i="3" s="1"/>
  <c r="AS11" i="3" s="1"/>
  <c r="AT11" i="3" s="1"/>
  <c r="AL17" i="3" l="1"/>
  <c r="AL11" i="3"/>
  <c r="AK17" i="3" l="1"/>
  <c r="AK11" i="3"/>
  <c r="AN15" i="3" l="1"/>
  <c r="AM15" i="3"/>
  <c r="AL15" i="3"/>
  <c r="AK15" i="3"/>
  <c r="AJ15" i="3"/>
  <c r="AJ17" i="3" l="1"/>
  <c r="AJ11" i="3"/>
  <c r="AI16" i="3" l="1"/>
  <c r="AN16" i="3" l="1"/>
  <c r="AM16" i="3" l="1"/>
  <c r="AG17" i="3" l="1"/>
  <c r="AG11" i="3"/>
  <c r="AL16" i="3"/>
  <c r="AH15" i="3" l="1"/>
  <c r="AG15" i="3"/>
  <c r="AF15" i="3"/>
  <c r="AK16" i="3"/>
  <c r="AE17" i="3" l="1"/>
  <c r="AE11" i="3"/>
  <c r="AJ16" i="3"/>
  <c r="AE15" i="3" l="1"/>
  <c r="AD15" i="3"/>
  <c r="AH16" i="3" l="1"/>
  <c r="AG16" i="3"/>
  <c r="AF16" i="3"/>
  <c r="AE16" i="3"/>
  <c r="AD16" i="3"/>
  <c r="AB15" i="3"/>
  <c r="AB16" i="3"/>
  <c r="AA17" i="3" l="1"/>
  <c r="AA11" i="3"/>
  <c r="Z17" i="3"/>
  <c r="Z11" i="3"/>
  <c r="Y17" i="3"/>
  <c r="X17" i="3"/>
  <c r="W17" i="3"/>
  <c r="W11" i="3"/>
  <c r="W10" i="3"/>
  <c r="U11" i="3"/>
  <c r="T11" i="3"/>
  <c r="T17" i="3"/>
  <c r="S17" i="3"/>
  <c r="S11" i="3"/>
  <c r="R17" i="3"/>
  <c r="R11" i="3"/>
  <c r="S15" i="3"/>
  <c r="T15" i="3" s="1"/>
  <c r="R16" i="3"/>
  <c r="S16" i="3" s="1"/>
  <c r="T16" i="3" s="1"/>
  <c r="Q16" i="3"/>
  <c r="Q17" i="3"/>
  <c r="Q11" i="3"/>
  <c r="C12" i="4"/>
  <c r="U15" i="3" l="1"/>
  <c r="W15" i="3" s="1"/>
  <c r="Y15" i="3" s="1"/>
  <c r="Z15" i="3" s="1"/>
  <c r="AA15" i="3" s="1"/>
  <c r="U16" i="3"/>
  <c r="W16" i="3" s="1"/>
  <c r="Y16" i="3" s="1"/>
  <c r="Z16" i="3" s="1"/>
  <c r="AA16" i="3" s="1"/>
  <c r="J19" i="3"/>
  <c r="K19" i="3"/>
  <c r="L19" i="3"/>
  <c r="M19" i="3"/>
  <c r="N19" i="3"/>
  <c r="O19" i="3"/>
  <c r="I17" i="3"/>
  <c r="AC17" i="3" l="1"/>
  <c r="I11" i="3"/>
  <c r="G12" i="4"/>
  <c r="C11" i="4"/>
  <c r="G11" i="4" s="1"/>
  <c r="C10" i="4"/>
  <c r="G10" i="4" s="1"/>
  <c r="I14" i="3"/>
  <c r="AH17" i="3" l="1"/>
  <c r="P14" i="3"/>
  <c r="Q14" i="3" s="1"/>
  <c r="R14" i="3" s="1"/>
  <c r="T14" i="3"/>
  <c r="T19" i="3" s="1"/>
  <c r="I19" i="3"/>
  <c r="H17" i="3"/>
  <c r="H11" i="3"/>
  <c r="S14" i="3"/>
  <c r="AC11" i="3" l="1"/>
  <c r="U14" i="3"/>
  <c r="V14" i="3" s="1"/>
  <c r="W14" i="3" s="1"/>
  <c r="AA14" i="3" s="1"/>
  <c r="AF14" i="3" s="1"/>
  <c r="AG14" i="3" s="1"/>
  <c r="G17" i="3"/>
  <c r="G11" i="3"/>
  <c r="AQ17" i="3" l="1"/>
  <c r="AR17" i="3" s="1"/>
  <c r="AS17" i="3" s="1"/>
  <c r="AH19" i="3"/>
  <c r="F17" i="3"/>
  <c r="F11" i="3"/>
  <c r="AT17" i="3" l="1"/>
  <c r="AU19" i="3" s="1"/>
  <c r="AI19" i="3"/>
  <c r="AC19" i="3"/>
  <c r="AD10" i="3"/>
  <c r="E17" i="3"/>
  <c r="AJ19" i="3" l="1"/>
  <c r="AK14" i="3"/>
  <c r="AD19" i="3"/>
  <c r="D19" i="3"/>
  <c r="AK19" i="3" l="1"/>
  <c r="AE19" i="3"/>
  <c r="AF10" i="3"/>
  <c r="U17" i="3"/>
  <c r="Q19" i="3"/>
  <c r="E11" i="3"/>
  <c r="AL19" i="3" l="1"/>
  <c r="E19" i="3"/>
  <c r="AM19" i="3" l="1"/>
  <c r="AG19" i="3"/>
  <c r="AH10" i="3"/>
  <c r="AK10" i="3" s="1"/>
  <c r="AP10" i="3" s="1"/>
  <c r="AQ10" i="3" s="1"/>
  <c r="AR10" i="3" s="1"/>
  <c r="AS10" i="3" s="1"/>
  <c r="AT10" i="3" s="1"/>
  <c r="F19" i="3"/>
  <c r="AN19" i="3" l="1"/>
  <c r="Z19" i="3"/>
  <c r="G19" i="3"/>
  <c r="AO19" i="3" l="1"/>
  <c r="AP14" i="3"/>
  <c r="AA19" i="3"/>
  <c r="AB19" i="3"/>
  <c r="H19" i="3"/>
  <c r="AQ14" i="3" l="1"/>
  <c r="AP19" i="3"/>
  <c r="R19" i="3"/>
  <c r="AQ19" i="3" l="1"/>
  <c r="AR14" i="3"/>
  <c r="S19" i="3"/>
  <c r="AR19" i="3" l="1"/>
  <c r="AS14" i="3"/>
  <c r="P17" i="3"/>
  <c r="AS19" i="3" l="1"/>
  <c r="AT14" i="3"/>
  <c r="AT19" i="3" s="1"/>
  <c r="W19" i="3"/>
  <c r="U19" i="3"/>
  <c r="V19" i="3"/>
  <c r="P11" i="3"/>
  <c r="P19" i="3" s="1"/>
  <c r="X11" i="3"/>
  <c r="Y11" i="3" s="1"/>
  <c r="Y19" i="3" s="1"/>
  <c r="X19" i="3" l="1"/>
</calcChain>
</file>

<file path=xl/comments1.xml><?xml version="1.0" encoding="utf-8"?>
<comments xmlns="http://schemas.openxmlformats.org/spreadsheetml/2006/main">
  <authors>
    <author>Luffi</author>
  </authors>
  <commentList>
    <comment ref="C15" authorId="0">
      <text>
        <r>
          <rPr>
            <sz val="9"/>
            <color indexed="81"/>
            <rFont val="Tahoma"/>
            <family val="2"/>
          </rPr>
          <t xml:space="preserve">
27067130559</t>
        </r>
      </text>
    </comment>
  </commentList>
</comments>
</file>

<file path=xl/sharedStrings.xml><?xml version="1.0" encoding="utf-8"?>
<sst xmlns="http://schemas.openxmlformats.org/spreadsheetml/2006/main" count="48" uniqueCount="41">
  <si>
    <t>FECHA</t>
  </si>
  <si>
    <t>DESCRIPCION</t>
  </si>
  <si>
    <t>TOTAL DEL MES</t>
  </si>
  <si>
    <t>Los importes subrayados son estimados. A la fecha de confección del presente no se cuenta con la información definitiva</t>
  </si>
  <si>
    <t>F 931 - S.U.S.S.</t>
  </si>
  <si>
    <t>DReI</t>
  </si>
  <si>
    <t>Flujo de Fondos Impositivo y Previsional Proyectado</t>
  </si>
  <si>
    <t>PERFIL I</t>
  </si>
  <si>
    <t>RG 4268</t>
  </si>
  <si>
    <t>Deuda</t>
  </si>
  <si>
    <t>CUOTA</t>
  </si>
  <si>
    <t>TOTAL</t>
  </si>
  <si>
    <t>Plan</t>
  </si>
  <si>
    <t xml:space="preserve">TOTAL PLAN </t>
  </si>
  <si>
    <t>Detalle de Cuotas de Planes Mis Facilidades</t>
  </si>
  <si>
    <t>CADUCIDAD</t>
  </si>
  <si>
    <t>60 días 2º impaga</t>
  </si>
  <si>
    <t>60 días última cuota</t>
  </si>
  <si>
    <t>30 días 2º impaga</t>
  </si>
  <si>
    <t>30 días última cuota</t>
  </si>
  <si>
    <t>SENESTRO EDUARDO</t>
  </si>
  <si>
    <t>Sindicato STIHMPRA</t>
  </si>
  <si>
    <t>Ingresos Brutos</t>
  </si>
  <si>
    <t>Silvia Pardal</t>
  </si>
  <si>
    <t>Senestro Eduardo</t>
  </si>
  <si>
    <t>Saldo a FAVOR</t>
  </si>
  <si>
    <t>DDJJ 2019 BS PERS.</t>
  </si>
  <si>
    <t>INT. RESARCIT.</t>
  </si>
  <si>
    <t>DDJJ</t>
  </si>
  <si>
    <t>INT. RESARCITORIOS</t>
  </si>
  <si>
    <t>PLAN CADUCO</t>
  </si>
  <si>
    <t>PAGADO 17/11</t>
  </si>
  <si>
    <t>PAGADO 11/12</t>
  </si>
  <si>
    <t>PAGADO 10/01</t>
  </si>
  <si>
    <t>Anticipo Bs Personales 2021</t>
  </si>
  <si>
    <t>Bs Personales 2020</t>
  </si>
  <si>
    <t>Saldo a Favor</t>
  </si>
  <si>
    <t xml:space="preserve"> </t>
  </si>
  <si>
    <t>Monotributo-Cat F</t>
  </si>
  <si>
    <t>Monotributo-Cat G</t>
  </si>
  <si>
    <t>A Favor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</si>
</sst>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 &quot;$&quot;\ * #,##0.00_ ;_ &quot;$&quot;\ * \-#,##0.00_ ;_ &quot;$&quot;\ * &quot;-&quot;??_ ;_ @_ "/>
    <numFmt numFmtId="43" formatCode="_ * #,##0.00_ ;_ * \-#,##0.00_ ;_ * &quot;-&quot;??_ ;_ @_ "/>
    <numFmt numFmtId="164" formatCode="[$-C0A]mmm\-yy;@"/>
  </numFmts>
  <fonts count="23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indexed="32"/>
      <name val="Imperial BT"/>
    </font>
    <font>
      <b/>
      <sz val="9"/>
      <color indexed="32"/>
      <name val="Imperial BT"/>
    </font>
    <font>
      <b/>
      <sz val="12"/>
      <name val="Century Gothic"/>
      <family val="2"/>
    </font>
    <font>
      <b/>
      <sz val="9"/>
      <name val="Imperial BT"/>
    </font>
    <font>
      <b/>
      <sz val="16"/>
      <name val="Bookman Old Style"/>
      <family val="1"/>
    </font>
    <font>
      <sz val="11"/>
      <name val="Bookman Old Style"/>
      <family val="1"/>
    </font>
    <font>
      <sz val="10"/>
      <name val="Bookman Old Style"/>
      <family val="1"/>
    </font>
    <font>
      <b/>
      <sz val="11"/>
      <name val="Bookman Old Style"/>
      <family val="1"/>
    </font>
    <font>
      <b/>
      <sz val="12"/>
      <name val="Bookman Old Style"/>
      <family val="1"/>
    </font>
    <font>
      <sz val="9"/>
      <name val="Bookman Old Style"/>
      <family val="1"/>
    </font>
    <font>
      <b/>
      <sz val="13"/>
      <name val="Bookman Old Style"/>
      <family val="1"/>
    </font>
    <font>
      <sz val="13"/>
      <name val="Bookman Old Style"/>
      <family val="1"/>
    </font>
    <font>
      <u/>
      <sz val="13"/>
      <name val="Bookman Old Style"/>
      <family val="1"/>
    </font>
    <font>
      <sz val="13"/>
      <name val="Calisto MT"/>
      <family val="1"/>
    </font>
    <font>
      <b/>
      <i/>
      <u/>
      <sz val="13"/>
      <name val="Bookman Old Style"/>
      <family val="1"/>
    </font>
    <font>
      <b/>
      <u/>
      <sz val="13"/>
      <name val="Bookman Old Style"/>
      <family val="1"/>
    </font>
    <font>
      <sz val="12"/>
      <name val="Bookman Old Style"/>
      <family val="1"/>
    </font>
    <font>
      <sz val="9"/>
      <color indexed="81"/>
      <name val="Tahoma"/>
      <family val="2"/>
    </font>
    <font>
      <b/>
      <sz val="20"/>
      <name val="Bookman Old Style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31">
    <xf numFmtId="0" fontId="0" fillId="0" borderId="0" xfId="0"/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15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4" fontId="6" fillId="0" borderId="0" xfId="0" applyNumberFormat="1" applyFont="1" applyAlignment="1">
      <alignment horizontal="center" vertical="center"/>
    </xf>
    <xf numFmtId="15" fontId="4" fillId="2" borderId="0" xfId="0" applyNumberFormat="1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4" fontId="7" fillId="0" borderId="0" xfId="0" applyNumberFormat="1" applyFont="1" applyBorder="1" applyAlignment="1">
      <alignment horizontal="center" vertical="center"/>
    </xf>
    <xf numFmtId="15" fontId="4" fillId="2" borderId="1" xfId="0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4" fontId="7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5" fontId="8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4" fontId="9" fillId="0" borderId="0" xfId="0" applyNumberFormat="1" applyFont="1" applyFill="1" applyBorder="1" applyAlignment="1">
      <alignment horizontal="center" vertical="center"/>
    </xf>
    <xf numFmtId="4" fontId="9" fillId="0" borderId="0" xfId="0" applyNumberFormat="1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15" fontId="8" fillId="0" borderId="0" xfId="0" applyNumberFormat="1" applyFont="1" applyFill="1" applyBorder="1" applyAlignment="1">
      <alignment horizontal="left" vertical="center"/>
    </xf>
    <xf numFmtId="15" fontId="12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vertical="center"/>
    </xf>
    <xf numFmtId="4" fontId="12" fillId="2" borderId="0" xfId="0" applyNumberFormat="1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5" fillId="0" borderId="0" xfId="0" applyFont="1" applyFill="1" applyBorder="1" applyAlignment="1">
      <alignment vertical="center"/>
    </xf>
    <xf numFmtId="4" fontId="15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14" fillId="4" borderId="3" xfId="0" applyFont="1" applyFill="1" applyBorder="1" applyAlignment="1">
      <alignment horizontal="centerContinuous" vertical="center"/>
    </xf>
    <xf numFmtId="164" fontId="14" fillId="4" borderId="3" xfId="0" applyNumberFormat="1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 wrapText="1"/>
    </xf>
    <xf numFmtId="0" fontId="14" fillId="4" borderId="8" xfId="0" applyFont="1" applyFill="1" applyBorder="1" applyAlignment="1">
      <alignment horizontal="center" vertical="center" wrapText="1"/>
    </xf>
    <xf numFmtId="0" fontId="14" fillId="4" borderId="9" xfId="0" applyFont="1" applyFill="1" applyBorder="1" applyAlignment="1">
      <alignment horizontal="center" vertical="center" wrapText="1"/>
    </xf>
    <xf numFmtId="15" fontId="14" fillId="4" borderId="10" xfId="0" applyNumberFormat="1" applyFont="1" applyFill="1" applyBorder="1" applyAlignment="1">
      <alignment horizontal="center" vertical="center"/>
    </xf>
    <xf numFmtId="15" fontId="15" fillId="0" borderId="11" xfId="0" applyNumberFormat="1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left" vertical="center"/>
    </xf>
    <xf numFmtId="3" fontId="14" fillId="0" borderId="0" xfId="2" applyNumberFormat="1" applyFont="1" applyFill="1" applyAlignment="1">
      <alignment horizontal="center" vertical="center"/>
    </xf>
    <xf numFmtId="0" fontId="15" fillId="0" borderId="0" xfId="0" applyFont="1"/>
    <xf numFmtId="0" fontId="18" fillId="0" borderId="0" xfId="2" applyFont="1" applyAlignment="1">
      <alignment horizontal="left" vertical="center"/>
    </xf>
    <xf numFmtId="0" fontId="18" fillId="0" borderId="0" xfId="2" applyFont="1" applyFill="1" applyAlignment="1">
      <alignment horizontal="left" vertical="center"/>
    </xf>
    <xf numFmtId="0" fontId="14" fillId="0" borderId="0" xfId="2" applyFont="1" applyFill="1" applyAlignment="1">
      <alignment horizontal="center" vertical="center"/>
    </xf>
    <xf numFmtId="0" fontId="19" fillId="0" borderId="0" xfId="2" applyFont="1" applyAlignment="1">
      <alignment vertical="center"/>
    </xf>
    <xf numFmtId="0" fontId="19" fillId="0" borderId="0" xfId="2" applyFont="1" applyFill="1" applyAlignment="1">
      <alignment vertical="center"/>
    </xf>
    <xf numFmtId="3" fontId="14" fillId="0" borderId="0" xfId="2" applyNumberFormat="1" applyFont="1" applyFill="1" applyAlignment="1">
      <alignment vertical="center"/>
    </xf>
    <xf numFmtId="0" fontId="14" fillId="0" borderId="0" xfId="2" applyFont="1" applyFill="1" applyAlignment="1">
      <alignment vertical="center"/>
    </xf>
    <xf numFmtId="0" fontId="14" fillId="0" borderId="0" xfId="2" applyFont="1" applyAlignment="1">
      <alignment horizontal="center"/>
    </xf>
    <xf numFmtId="0" fontId="14" fillId="0" borderId="20" xfId="2" applyFont="1" applyBorder="1" applyAlignment="1">
      <alignment horizontal="center" vertical="center"/>
    </xf>
    <xf numFmtId="0" fontId="14" fillId="0" borderId="22" xfId="2" applyFont="1" applyBorder="1" applyAlignment="1">
      <alignment horizontal="center" vertical="center"/>
    </xf>
    <xf numFmtId="14" fontId="14" fillId="0" borderId="24" xfId="2" applyNumberFormat="1" applyFont="1" applyFill="1" applyBorder="1" applyAlignment="1">
      <alignment horizontal="center" vertical="center"/>
    </xf>
    <xf numFmtId="44" fontId="15" fillId="0" borderId="24" xfId="2" applyNumberFormat="1" applyFont="1" applyFill="1" applyBorder="1" applyAlignment="1">
      <alignment vertical="center"/>
    </xf>
    <xf numFmtId="0" fontId="15" fillId="0" borderId="25" xfId="2" applyFont="1" applyFill="1" applyBorder="1" applyAlignment="1">
      <alignment horizontal="center" vertical="center" textRotation="90"/>
    </xf>
    <xf numFmtId="44" fontId="14" fillId="0" borderId="26" xfId="2" applyNumberFormat="1" applyFont="1" applyFill="1" applyBorder="1" applyAlignment="1">
      <alignment vertical="center"/>
    </xf>
    <xf numFmtId="14" fontId="14" fillId="0" borderId="27" xfId="2" applyNumberFormat="1" applyFont="1" applyFill="1" applyBorder="1" applyAlignment="1">
      <alignment horizontal="center" vertical="center"/>
    </xf>
    <xf numFmtId="0" fontId="15" fillId="0" borderId="28" xfId="2" applyNumberFormat="1" applyFont="1" applyFill="1" applyBorder="1" applyAlignment="1">
      <alignment horizontal="center" vertical="center"/>
    </xf>
    <xf numFmtId="44" fontId="15" fillId="0" borderId="27" xfId="2" applyNumberFormat="1" applyFont="1" applyFill="1" applyBorder="1" applyAlignment="1">
      <alignment vertical="center"/>
    </xf>
    <xf numFmtId="44" fontId="14" fillId="0" borderId="29" xfId="2" applyNumberFormat="1" applyFont="1" applyFill="1" applyBorder="1" applyAlignment="1">
      <alignment vertical="center"/>
    </xf>
    <xf numFmtId="0" fontId="15" fillId="0" borderId="30" xfId="2" applyNumberFormat="1" applyFont="1" applyFill="1" applyBorder="1" applyAlignment="1">
      <alignment horizontal="center" vertical="center"/>
    </xf>
    <xf numFmtId="14" fontId="14" fillId="3" borderId="27" xfId="2" applyNumberFormat="1" applyFont="1" applyFill="1" applyBorder="1" applyAlignment="1">
      <alignment horizontal="center" vertical="center"/>
    </xf>
    <xf numFmtId="14" fontId="14" fillId="0" borderId="32" xfId="2" applyNumberFormat="1" applyFont="1" applyFill="1" applyBorder="1" applyAlignment="1">
      <alignment horizontal="center" vertical="center"/>
    </xf>
    <xf numFmtId="44" fontId="15" fillId="0" borderId="32" xfId="2" applyNumberFormat="1" applyFont="1" applyFill="1" applyBorder="1" applyAlignment="1">
      <alignment vertical="center"/>
    </xf>
    <xf numFmtId="44" fontId="14" fillId="0" borderId="33" xfId="2" applyNumberFormat="1" applyFont="1" applyFill="1" applyBorder="1" applyAlignment="1">
      <alignment vertical="center"/>
    </xf>
    <xf numFmtId="14" fontId="14" fillId="0" borderId="3" xfId="2" applyNumberFormat="1" applyFont="1" applyFill="1" applyBorder="1" applyAlignment="1">
      <alignment horizontal="center" vertical="center"/>
    </xf>
    <xf numFmtId="14" fontId="14" fillId="0" borderId="34" xfId="2" applyNumberFormat="1" applyFont="1" applyFill="1" applyBorder="1" applyAlignment="1">
      <alignment horizontal="center" vertical="center"/>
    </xf>
    <xf numFmtId="44" fontId="14" fillId="0" borderId="35" xfId="2" applyNumberFormat="1" applyFont="1" applyFill="1" applyBorder="1" applyAlignment="1">
      <alignment vertical="center"/>
    </xf>
    <xf numFmtId="14" fontId="14" fillId="0" borderId="35" xfId="2" applyNumberFormat="1" applyFont="1" applyFill="1" applyBorder="1" applyAlignment="1">
      <alignment horizontal="center" vertical="center"/>
    </xf>
    <xf numFmtId="0" fontId="8" fillId="0" borderId="0" xfId="2" applyFont="1" applyAlignment="1">
      <alignment horizontal="left" vertical="center"/>
    </xf>
    <xf numFmtId="0" fontId="14" fillId="0" borderId="0" xfId="2" applyFont="1" applyAlignment="1">
      <alignment vertical="center"/>
    </xf>
    <xf numFmtId="3" fontId="14" fillId="0" borderId="36" xfId="2" applyNumberFormat="1" applyFont="1" applyFill="1" applyBorder="1" applyAlignment="1">
      <alignment horizontal="center" vertical="center"/>
    </xf>
    <xf numFmtId="44" fontId="14" fillId="4" borderId="21" xfId="2" applyNumberFormat="1" applyFont="1" applyFill="1" applyBorder="1" applyAlignment="1">
      <alignment horizontal="center" vertical="center" wrapText="1"/>
    </xf>
    <xf numFmtId="44" fontId="14" fillId="4" borderId="23" xfId="2" applyNumberFormat="1" applyFont="1" applyFill="1" applyBorder="1" applyAlignment="1">
      <alignment horizontal="center" vertical="center"/>
    </xf>
    <xf numFmtId="44" fontId="14" fillId="0" borderId="37" xfId="2" applyNumberFormat="1" applyFont="1" applyFill="1" applyBorder="1" applyAlignment="1">
      <alignment vertical="center"/>
    </xf>
    <xf numFmtId="44" fontId="14" fillId="0" borderId="38" xfId="2" applyNumberFormat="1" applyFont="1" applyFill="1" applyBorder="1" applyAlignment="1">
      <alignment vertical="center"/>
    </xf>
    <xf numFmtId="0" fontId="14" fillId="0" borderId="4" xfId="2" applyFont="1" applyFill="1" applyBorder="1" applyAlignment="1">
      <alignment vertical="center"/>
    </xf>
    <xf numFmtId="0" fontId="20" fillId="0" borderId="0" xfId="0" applyFont="1" applyAlignment="1">
      <alignment horizontal="center"/>
    </xf>
    <xf numFmtId="4" fontId="15" fillId="0" borderId="5" xfId="0" applyNumberFormat="1" applyFont="1" applyFill="1" applyBorder="1" applyAlignment="1">
      <alignment horizontal="right" vertical="center"/>
    </xf>
    <xf numFmtId="44" fontId="15" fillId="0" borderId="0" xfId="0" applyNumberFormat="1" applyFont="1"/>
    <xf numFmtId="0" fontId="22" fillId="0" borderId="0" xfId="0" applyFont="1"/>
    <xf numFmtId="15" fontId="15" fillId="0" borderId="17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8" xfId="0" applyFont="1" applyFill="1" applyBorder="1" applyAlignment="1">
      <alignment horizontal="right" vertical="center"/>
    </xf>
    <xf numFmtId="4" fontId="15" fillId="0" borderId="8" xfId="0" applyNumberFormat="1" applyFont="1" applyFill="1" applyBorder="1" applyAlignment="1">
      <alignment horizontal="right" vertical="center"/>
    </xf>
    <xf numFmtId="4" fontId="16" fillId="0" borderId="8" xfId="0" applyNumberFormat="1" applyFont="1" applyFill="1" applyBorder="1" applyAlignment="1">
      <alignment horizontal="right" vertical="center"/>
    </xf>
    <xf numFmtId="4" fontId="17" fillId="0" borderId="8" xfId="0" applyNumberFormat="1" applyFont="1" applyFill="1" applyBorder="1" applyAlignment="1">
      <alignment horizontal="right" vertical="center"/>
    </xf>
    <xf numFmtId="4" fontId="16" fillId="0" borderId="5" xfId="0" applyNumberFormat="1" applyFont="1" applyFill="1" applyBorder="1" applyAlignment="1">
      <alignment horizontal="right" vertical="center"/>
    </xf>
    <xf numFmtId="4" fontId="16" fillId="0" borderId="2" xfId="0" applyNumberFormat="1" applyFont="1" applyFill="1" applyBorder="1" applyAlignment="1">
      <alignment horizontal="right" vertical="center"/>
    </xf>
    <xf numFmtId="15" fontId="15" fillId="5" borderId="11" xfId="0" applyNumberFormat="1" applyFont="1" applyFill="1" applyBorder="1" applyAlignment="1">
      <alignment horizontal="center" vertical="center"/>
    </xf>
    <xf numFmtId="0" fontId="15" fillId="5" borderId="11" xfId="0" applyFont="1" applyFill="1" applyBorder="1" applyAlignment="1">
      <alignment horizontal="left" vertical="center"/>
    </xf>
    <xf numFmtId="4" fontId="16" fillId="5" borderId="5" xfId="0" applyNumberFormat="1" applyFont="1" applyFill="1" applyBorder="1" applyAlignment="1">
      <alignment horizontal="right" vertical="center"/>
    </xf>
    <xf numFmtId="4" fontId="16" fillId="5" borderId="2" xfId="0" applyNumberFormat="1" applyFont="1" applyFill="1" applyBorder="1" applyAlignment="1">
      <alignment horizontal="right" vertical="center"/>
    </xf>
    <xf numFmtId="0" fontId="15" fillId="5" borderId="11" xfId="0" applyFont="1" applyFill="1" applyBorder="1" applyAlignment="1">
      <alignment vertical="center" wrapText="1"/>
    </xf>
    <xf numFmtId="4" fontId="15" fillId="5" borderId="5" xfId="0" applyNumberFormat="1" applyFont="1" applyFill="1" applyBorder="1" applyAlignment="1">
      <alignment horizontal="right" vertical="center"/>
    </xf>
    <xf numFmtId="43" fontId="15" fillId="5" borderId="6" xfId="1" applyFont="1" applyFill="1" applyBorder="1" applyAlignment="1">
      <alignment horizontal="left" vertical="center"/>
    </xf>
    <xf numFmtId="0" fontId="15" fillId="5" borderId="5" xfId="0" applyFont="1" applyFill="1" applyBorder="1" applyAlignment="1">
      <alignment horizontal="right" vertical="center"/>
    </xf>
    <xf numFmtId="4" fontId="17" fillId="5" borderId="2" xfId="0" applyNumberFormat="1" applyFont="1" applyFill="1" applyBorder="1" applyAlignment="1">
      <alignment horizontal="right" vertical="center"/>
    </xf>
    <xf numFmtId="4" fontId="15" fillId="5" borderId="2" xfId="0" applyNumberFormat="1" applyFont="1" applyFill="1" applyBorder="1" applyAlignment="1">
      <alignment horizontal="right" vertical="center"/>
    </xf>
    <xf numFmtId="0" fontId="15" fillId="0" borderId="11" xfId="0" applyFont="1" applyFill="1" applyBorder="1" applyAlignment="1">
      <alignment vertical="center" wrapText="1"/>
    </xf>
    <xf numFmtId="0" fontId="15" fillId="0" borderId="6" xfId="0" applyFont="1" applyFill="1" applyBorder="1" applyAlignment="1">
      <alignment horizontal="right" vertical="center" wrapText="1"/>
    </xf>
    <xf numFmtId="4" fontId="17" fillId="0" borderId="5" xfId="0" applyNumberFormat="1" applyFont="1" applyFill="1" applyBorder="1" applyAlignment="1">
      <alignment horizontal="right" vertical="center"/>
    </xf>
    <xf numFmtId="0" fontId="15" fillId="0" borderId="5" xfId="0" applyFont="1" applyFill="1" applyBorder="1" applyAlignment="1">
      <alignment horizontal="right" vertical="center"/>
    </xf>
    <xf numFmtId="4" fontId="17" fillId="0" borderId="2" xfId="0" applyNumberFormat="1" applyFont="1" applyFill="1" applyBorder="1" applyAlignment="1">
      <alignment horizontal="right" vertical="center"/>
    </xf>
    <xf numFmtId="4" fontId="15" fillId="0" borderId="2" xfId="0" applyNumberFormat="1" applyFont="1" applyFill="1" applyBorder="1" applyAlignment="1">
      <alignment horizontal="right" vertical="center"/>
    </xf>
    <xf numFmtId="15" fontId="14" fillId="0" borderId="0" xfId="0" applyNumberFormat="1" applyFont="1" applyFill="1" applyAlignment="1">
      <alignment horizontal="left" vertical="center"/>
    </xf>
    <xf numFmtId="4" fontId="14" fillId="4" borderId="7" xfId="0" applyNumberFormat="1" applyFont="1" applyFill="1" applyBorder="1" applyAlignment="1">
      <alignment horizontal="right" vertical="center" wrapText="1"/>
    </xf>
    <xf numFmtId="0" fontId="14" fillId="4" borderId="8" xfId="0" applyFont="1" applyFill="1" applyBorder="1" applyAlignment="1">
      <alignment horizontal="right" vertical="center" wrapText="1"/>
    </xf>
    <xf numFmtId="0" fontId="14" fillId="4" borderId="9" xfId="0" applyFont="1" applyFill="1" applyBorder="1" applyAlignment="1">
      <alignment horizontal="right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14" fillId="4" borderId="17" xfId="0" applyFont="1" applyFill="1" applyBorder="1" applyAlignment="1">
      <alignment horizontal="center" vertical="center" wrapText="1"/>
    </xf>
    <xf numFmtId="0" fontId="14" fillId="4" borderId="0" xfId="0" applyFont="1" applyFill="1" applyBorder="1" applyAlignment="1">
      <alignment horizontal="center" vertical="center" wrapText="1"/>
    </xf>
    <xf numFmtId="0" fontId="14" fillId="4" borderId="18" xfId="0" applyFont="1" applyFill="1" applyBorder="1" applyAlignment="1">
      <alignment horizontal="center" vertical="center" wrapText="1"/>
    </xf>
    <xf numFmtId="0" fontId="14" fillId="4" borderId="19" xfId="0" applyFont="1" applyFill="1" applyBorder="1" applyAlignment="1">
      <alignment horizontal="center" vertical="center" wrapText="1"/>
    </xf>
    <xf numFmtId="4" fontId="14" fillId="4" borderId="13" xfId="0" applyNumberFormat="1" applyFont="1" applyFill="1" applyBorder="1" applyAlignment="1">
      <alignment horizontal="right" vertical="center" wrapText="1"/>
    </xf>
    <xf numFmtId="0" fontId="14" fillId="4" borderId="13" xfId="0" applyFont="1" applyFill="1" applyBorder="1" applyAlignment="1">
      <alignment horizontal="right" vertical="center" wrapText="1"/>
    </xf>
    <xf numFmtId="0" fontId="14" fillId="4" borderId="14" xfId="0" applyFont="1" applyFill="1" applyBorder="1" applyAlignment="1">
      <alignment horizontal="right" vertical="center" wrapText="1"/>
    </xf>
    <xf numFmtId="4" fontId="14" fillId="4" borderId="12" xfId="0" applyNumberFormat="1" applyFont="1" applyFill="1" applyBorder="1" applyAlignment="1">
      <alignment horizontal="right" vertical="center" wrapText="1"/>
    </xf>
    <xf numFmtId="4" fontId="14" fillId="4" borderId="14" xfId="0" applyNumberFormat="1" applyFont="1" applyFill="1" applyBorder="1" applyAlignment="1">
      <alignment horizontal="right" vertical="center" wrapText="1"/>
    </xf>
    <xf numFmtId="0" fontId="15" fillId="0" borderId="21" xfId="2" applyFont="1" applyBorder="1" applyAlignment="1">
      <alignment horizontal="center" vertical="center" textRotation="90"/>
    </xf>
    <xf numFmtId="0" fontId="15" fillId="0" borderId="23" xfId="2" applyFont="1" applyBorder="1" applyAlignment="1">
      <alignment horizontal="center" vertical="center" textRotation="90"/>
    </xf>
    <xf numFmtId="0" fontId="14" fillId="0" borderId="12" xfId="2" applyFont="1" applyFill="1" applyBorder="1" applyAlignment="1">
      <alignment horizontal="center" vertical="center"/>
    </xf>
    <xf numFmtId="0" fontId="14" fillId="0" borderId="13" xfId="2" applyFont="1" applyFill="1" applyBorder="1" applyAlignment="1">
      <alignment horizontal="center" vertical="center"/>
    </xf>
    <xf numFmtId="0" fontId="15" fillId="0" borderId="25" xfId="2" applyNumberFormat="1" applyFont="1" applyFill="1" applyBorder="1" applyAlignment="1">
      <alignment horizontal="center" vertical="center"/>
    </xf>
    <xf numFmtId="0" fontId="15" fillId="0" borderId="28" xfId="2" applyNumberFormat="1" applyFont="1" applyFill="1" applyBorder="1" applyAlignment="1">
      <alignment horizontal="center" vertical="center"/>
    </xf>
    <xf numFmtId="0" fontId="15" fillId="0" borderId="31" xfId="2" applyNumberFormat="1" applyFont="1" applyFill="1" applyBorder="1" applyAlignment="1">
      <alignment horizontal="center" vertical="center"/>
    </xf>
    <xf numFmtId="43" fontId="15" fillId="5" borderId="5" xfId="1" applyFont="1" applyFill="1" applyBorder="1" applyAlignment="1">
      <alignment horizontal="left" vertical="center"/>
    </xf>
    <xf numFmtId="4" fontId="15" fillId="5" borderId="29" xfId="0" applyNumberFormat="1" applyFont="1" applyFill="1" applyBorder="1" applyAlignment="1">
      <alignment horizontal="right" vertical="center"/>
    </xf>
    <xf numFmtId="4" fontId="16" fillId="5" borderId="29" xfId="0" applyNumberFormat="1" applyFont="1" applyFill="1" applyBorder="1" applyAlignment="1">
      <alignment horizontal="right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95250</xdr:rowOff>
    </xdr:from>
    <xdr:to>
      <xdr:col>0</xdr:col>
      <xdr:colOff>419100</xdr:colOff>
      <xdr:row>1</xdr:row>
      <xdr:rowOff>228600</xdr:rowOff>
    </xdr:to>
    <xdr:pic>
      <xdr:nvPicPr>
        <xdr:cNvPr id="455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95250"/>
          <a:ext cx="40005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581025</xdr:colOff>
      <xdr:row>0</xdr:row>
      <xdr:rowOff>76200</xdr:rowOff>
    </xdr:from>
    <xdr:to>
      <xdr:col>1</xdr:col>
      <xdr:colOff>1152525</xdr:colOff>
      <xdr:row>1</xdr:row>
      <xdr:rowOff>180975</xdr:rowOff>
    </xdr:to>
    <xdr:pic>
      <xdr:nvPicPr>
        <xdr:cNvPr id="4557" name="Picture 20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1025" y="76200"/>
          <a:ext cx="159067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85725</xdr:rowOff>
    </xdr:from>
    <xdr:to>
      <xdr:col>0</xdr:col>
      <xdr:colOff>590550</xdr:colOff>
      <xdr:row>1</xdr:row>
      <xdr:rowOff>180975</xdr:rowOff>
    </xdr:to>
    <xdr:pic>
      <xdr:nvPicPr>
        <xdr:cNvPr id="51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0" y="85725"/>
          <a:ext cx="40005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752475</xdr:colOff>
      <xdr:row>0</xdr:row>
      <xdr:rowOff>66675</xdr:rowOff>
    </xdr:from>
    <xdr:to>
      <xdr:col>2</xdr:col>
      <xdr:colOff>657225</xdr:colOff>
      <xdr:row>1</xdr:row>
      <xdr:rowOff>133350</xdr:rowOff>
    </xdr:to>
    <xdr:pic>
      <xdr:nvPicPr>
        <xdr:cNvPr id="5126" name="Picture 20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52475" y="66675"/>
          <a:ext cx="159067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0/NOMINA%20SENESTRO%2007-202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1/NOMINA%20SENESTRO%2004-202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1/NOMINA%20SENESTRO%2005-202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1/NOMINA%20SENESTRO%2007-202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1/NOMINA%20SENESTRO%2009-202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1/NOMINA%20SENESTRO%2010-202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1/NOMINA%20SENESTRO%2011-202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2/NOMINA%20SENESTRO%2001-202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2/NOMINA%20SENESTRO%2003-202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2/NOMINA%20SENESTRO%2005-202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2/NOMINA%20SENESTRO%2008-20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0/NOMINA%20SENESTRO%2008-202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2/NOMINA%20SENESTRO%2009-202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2/NOMINA%20SENESTRO%2010-2022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2/NOMINA%20SENESTRO%2011-202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3/NOMINA%20SENESTRO%2001-202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0/NOMINA%20SENESTRO%2009-20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0/NOMINA%20SENESTRO%2010-202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0/NOMINA%20SENESTRO%2011-202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0/NOMINA%20SENESTRO%2012-20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1/NOMINA%20SENESTRO%2001-202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1/NOMINA%20SENESTRO%2002-202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1/NOMINA%20SENESTRO%2003-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19"/>
      <sheetName val="1°SAC"/>
      <sheetName val="2º SAC"/>
    </sheetNames>
    <sheetDataSet>
      <sheetData sheetId="0"/>
      <sheetData sheetId="1">
        <row r="9">
          <cell r="S9">
            <v>2481.8788</v>
          </cell>
        </row>
        <row r="18">
          <cell r="AC18">
            <v>11435.57</v>
          </cell>
        </row>
      </sheetData>
      <sheetData sheetId="2"/>
      <sheetData sheetId="3"/>
      <sheetData sheetId="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1"/>
      <sheetName val="1°SAC"/>
      <sheetName val="2º SAC"/>
    </sheetNames>
    <sheetDataSet>
      <sheetData sheetId="0"/>
      <sheetData sheetId="1">
        <row r="7">
          <cell r="Q7">
            <v>713.77763999999991</v>
          </cell>
          <cell r="S7">
            <v>356.88881999999995</v>
          </cell>
          <cell r="T7">
            <v>1784.4440999999999</v>
          </cell>
          <cell r="U7">
            <v>535.33322999999996</v>
          </cell>
        </row>
        <row r="18">
          <cell r="AC18">
            <v>16549.126259999997</v>
          </cell>
        </row>
      </sheetData>
      <sheetData sheetId="2"/>
      <sheetData sheetId="3"/>
      <sheetData sheetId="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1"/>
      <sheetName val="1°SAC"/>
      <sheetName val="2º SAC"/>
    </sheetNames>
    <sheetDataSet>
      <sheetData sheetId="0"/>
      <sheetData sheetId="1">
        <row r="18">
          <cell r="AC18">
            <v>16549.126259999997</v>
          </cell>
        </row>
      </sheetData>
      <sheetData sheetId="2"/>
      <sheetData sheetId="3"/>
      <sheetData sheetId="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1"/>
      <sheetName val="1°SAC"/>
      <sheetName val="2º SAC"/>
    </sheetNames>
    <sheetDataSet>
      <sheetData sheetId="0"/>
      <sheetData sheetId="1">
        <row r="9">
          <cell r="S9">
            <v>3390.4437900000003</v>
          </cell>
        </row>
        <row r="18">
          <cell r="AC18">
            <v>16549.126259999997</v>
          </cell>
        </row>
      </sheetData>
      <sheetData sheetId="2"/>
      <sheetData sheetId="3"/>
      <sheetData sheetId="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1"/>
      <sheetName val="1°SAC"/>
      <sheetName val="2º SAC"/>
    </sheetNames>
    <sheetDataSet>
      <sheetData sheetId="0"/>
      <sheetData sheetId="1">
        <row r="9">
          <cell r="S9">
            <v>4347.5951999999997</v>
          </cell>
        </row>
        <row r="18">
          <cell r="AC18">
            <v>23876.892599999992</v>
          </cell>
        </row>
      </sheetData>
      <sheetData sheetId="2"/>
      <sheetData sheetId="3"/>
      <sheetData sheetId="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1"/>
      <sheetName val="1°SAC"/>
      <sheetName val="2º SAC"/>
    </sheetNames>
    <sheetDataSet>
      <sheetData sheetId="0"/>
      <sheetData sheetId="1">
        <row r="9">
          <cell r="S9">
            <v>3855.8201759999993</v>
          </cell>
        </row>
        <row r="18">
          <cell r="AC18">
            <v>19816.349623999999</v>
          </cell>
        </row>
      </sheetData>
      <sheetData sheetId="2"/>
      <sheetData sheetId="3"/>
      <sheetData sheetId="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1"/>
      <sheetName val="1°SAC"/>
      <sheetName val="2º SAC"/>
    </sheetNames>
    <sheetDataSet>
      <sheetData sheetId="0"/>
      <sheetData sheetId="1">
        <row r="7">
          <cell r="Q7">
            <v>785.56607999999994</v>
          </cell>
          <cell r="S7">
            <v>392.78303999999997</v>
          </cell>
          <cell r="T7">
            <v>1963.9151999999999</v>
          </cell>
          <cell r="U7">
            <v>589.17455999999993</v>
          </cell>
        </row>
        <row r="18">
          <cell r="AC18">
            <v>19122.432920000003</v>
          </cell>
        </row>
      </sheetData>
      <sheetData sheetId="2"/>
      <sheetData sheetId="3"/>
      <sheetData sheetId="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1"/>
      <sheetName val="1°SAC"/>
      <sheetName val="2º SAC"/>
    </sheetNames>
    <sheetDataSet>
      <sheetData sheetId="0"/>
      <sheetData sheetId="1">
        <row r="9">
          <cell r="S9">
            <v>4079.7062959999998</v>
          </cell>
        </row>
        <row r="18">
          <cell r="AC18">
            <v>21177.105583999997</v>
          </cell>
        </row>
      </sheetData>
      <sheetData sheetId="2"/>
      <sheetData sheetId="3"/>
      <sheetData sheetId="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1"/>
      <sheetName val="1°SAC"/>
      <sheetName val="2º SAC"/>
    </sheetNames>
    <sheetDataSet>
      <sheetData sheetId="0"/>
      <sheetData sheetId="1">
        <row r="9">
          <cell r="S9">
            <v>4850.8823999999995</v>
          </cell>
        </row>
        <row r="18">
          <cell r="AC18">
            <v>25232.326400000002</v>
          </cell>
        </row>
      </sheetData>
      <sheetData sheetId="2"/>
      <sheetData sheetId="3"/>
      <sheetData sheetId="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1"/>
      <sheetName val="1°SAC"/>
      <sheetName val="2º SAC"/>
    </sheetNames>
    <sheetDataSet>
      <sheetData sheetId="0"/>
      <sheetData sheetId="1">
        <row r="9">
          <cell r="S9">
            <v>5765.0392800000009</v>
          </cell>
        </row>
        <row r="18">
          <cell r="AC18">
            <v>29881.479519999993</v>
          </cell>
        </row>
      </sheetData>
      <sheetData sheetId="2"/>
      <sheetData sheetId="3"/>
      <sheetData sheetId="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1"/>
      <sheetName val="1°SAC ajuste"/>
      <sheetName val="1°SAC"/>
      <sheetName val="2º SAC"/>
    </sheetNames>
    <sheetDataSet>
      <sheetData sheetId="0"/>
      <sheetData sheetId="1">
        <row r="9">
          <cell r="S9">
            <v>6802.7356799999998</v>
          </cell>
        </row>
        <row r="18">
          <cell r="AC18">
            <v>37345.799920000005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19"/>
      <sheetName val="1°SAC"/>
      <sheetName val="2º SAC"/>
    </sheetNames>
    <sheetDataSet>
      <sheetData sheetId="0"/>
      <sheetData sheetId="1">
        <row r="9">
          <cell r="S9">
            <v>2481.8788</v>
          </cell>
        </row>
        <row r="18">
          <cell r="AC18">
            <v>11435.57</v>
          </cell>
        </row>
      </sheetData>
      <sheetData sheetId="2"/>
      <sheetData sheetId="3"/>
      <sheetData sheetId="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1"/>
      <sheetName val="1°SAC ajuste"/>
      <sheetName val="1°SAC"/>
      <sheetName val="2º SAC"/>
    </sheetNames>
    <sheetDataSet>
      <sheetData sheetId="0"/>
      <sheetData sheetId="1">
        <row r="9">
          <cell r="S9">
            <v>7620.9279300000017</v>
          </cell>
        </row>
        <row r="18">
          <cell r="AC18">
            <v>42332.0531778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2"/>
      <sheetName val="VAC 2021"/>
      <sheetName val="1°SAC ajuste"/>
      <sheetName val="1°SAC"/>
      <sheetName val="2º SAC"/>
    </sheetNames>
    <sheetDataSet>
      <sheetData sheetId="0"/>
      <sheetData sheetId="1">
        <row r="9">
          <cell r="S9">
            <v>7620.9279300000017</v>
          </cell>
        </row>
        <row r="18">
          <cell r="AC18">
            <v>43056.891977799998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2"/>
      <sheetName val="VAC 2021"/>
      <sheetName val="1°SAC ajuste"/>
      <sheetName val="1°SAC"/>
      <sheetName val="2º SAC"/>
    </sheetNames>
    <sheetDataSet>
      <sheetData sheetId="0"/>
      <sheetData sheetId="1">
        <row r="9">
          <cell r="S9">
            <v>8206.8714000000018</v>
          </cell>
        </row>
        <row r="18">
          <cell r="AC18">
            <v>45841.787637000009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2"/>
      <sheetName val="VAC 2021"/>
      <sheetName val="1°SAC ajuste"/>
      <sheetName val="1°SAC"/>
      <sheetName val="2º SAC"/>
    </sheetNames>
    <sheetDataSet>
      <sheetData sheetId="0"/>
      <sheetData sheetId="1">
        <row r="9">
          <cell r="S9">
            <v>10370.551443</v>
          </cell>
        </row>
        <row r="18">
          <cell r="AC18">
            <v>58176.696640079994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0"/>
      <sheetName val="VAC 2019"/>
      <sheetName val="1°SAC"/>
      <sheetName val="2º SAC"/>
    </sheetNames>
    <sheetDataSet>
      <sheetData sheetId="0"/>
      <sheetData sheetId="1">
        <row r="9">
          <cell r="S9">
            <v>2504.3481999999999</v>
          </cell>
        </row>
        <row r="18">
          <cell r="AC18">
            <v>12113.6456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0"/>
      <sheetName val="VAC 2019"/>
      <sheetName val="1°SAC"/>
      <sheetName val="2º SAC"/>
    </sheetNames>
    <sheetDataSet>
      <sheetData sheetId="0"/>
      <sheetData sheetId="1">
        <row r="7">
          <cell r="Q7">
            <v>554.56024000000002</v>
          </cell>
          <cell r="S7">
            <v>277.28012000000001</v>
          </cell>
          <cell r="T7">
            <v>1386.4005999999999</v>
          </cell>
          <cell r="U7">
            <v>415.92017999999996</v>
          </cell>
        </row>
        <row r="18">
          <cell r="AC18">
            <v>12837.865159999998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0"/>
      <sheetName val="VAC 2019"/>
      <sheetName val="1°SAC"/>
      <sheetName val="2º SAC"/>
    </sheetNames>
    <sheetDataSet>
      <sheetData sheetId="0"/>
      <sheetData sheetId="1">
        <row r="7">
          <cell r="Q7">
            <v>536.6712</v>
          </cell>
          <cell r="S7">
            <v>268.3356</v>
          </cell>
          <cell r="T7">
            <v>1341.6779999999999</v>
          </cell>
          <cell r="U7">
            <v>402.50339999999994</v>
          </cell>
        </row>
        <row r="18">
          <cell r="AC18">
            <v>12363.805599999998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0"/>
      <sheetName val="VAC 2019"/>
      <sheetName val="1°SAC"/>
      <sheetName val="2º SAC"/>
    </sheetNames>
    <sheetDataSet>
      <sheetData sheetId="0"/>
      <sheetData sheetId="1">
        <row r="9">
          <cell r="S9">
            <v>3866.2687700000001</v>
          </cell>
        </row>
        <row r="18">
          <cell r="AC18">
            <v>19396.563180000005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0"/>
      <sheetName val="1°SAC"/>
      <sheetName val="2º SAC"/>
    </sheetNames>
    <sheetDataSet>
      <sheetData sheetId="0"/>
      <sheetData sheetId="1">
        <row r="7">
          <cell r="Q7">
            <v>684.62867200000005</v>
          </cell>
          <cell r="S7">
            <v>342.31433600000003</v>
          </cell>
          <cell r="T7">
            <v>1711.5716800000002</v>
          </cell>
          <cell r="U7">
            <v>513.4715040000001</v>
          </cell>
        </row>
        <row r="18">
          <cell r="AC18">
            <v>16333.958608000003</v>
          </cell>
        </row>
      </sheetData>
      <sheetData sheetId="2"/>
      <sheetData sheetId="3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0"/>
      <sheetName val="1°SAC"/>
      <sheetName val="2º SAC"/>
    </sheetNames>
    <sheetDataSet>
      <sheetData sheetId="0"/>
      <sheetData sheetId="1">
        <row r="7">
          <cell r="Q7">
            <v>619.85400000000004</v>
          </cell>
          <cell r="S7">
            <v>309.92700000000002</v>
          </cell>
          <cell r="T7">
            <v>1549.6350000000002</v>
          </cell>
          <cell r="U7">
            <v>464.89049999999997</v>
          </cell>
        </row>
        <row r="18">
          <cell r="AC18">
            <v>14402.9848</v>
          </cell>
        </row>
      </sheetData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1"/>
      <sheetName val="1°SAC"/>
      <sheetName val="2º SAC"/>
    </sheetNames>
    <sheetDataSet>
      <sheetData sheetId="0"/>
      <sheetData sheetId="1">
        <row r="7">
          <cell r="Q7">
            <v>665.47476000000006</v>
          </cell>
          <cell r="S7">
            <v>332.73738000000003</v>
          </cell>
          <cell r="T7">
            <v>1663.6869000000004</v>
          </cell>
          <cell r="U7">
            <v>499.10607000000005</v>
          </cell>
        </row>
        <row r="18">
          <cell r="AC18">
            <v>15846.599940000004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U28"/>
  <sheetViews>
    <sheetView showGridLines="0" showZeros="0" tabSelected="1" zoomScale="70" zoomScaleNormal="7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AW14" sqref="AW14"/>
    </sheetView>
  </sheetViews>
  <sheetFormatPr baseColWidth="10" defaultRowHeight="12.75"/>
  <cols>
    <col min="1" max="1" width="15.28515625" style="1" customWidth="1"/>
    <col min="2" max="2" width="39.42578125" style="1" customWidth="1"/>
    <col min="3" max="3" width="25.28515625" style="1" bestFit="1" customWidth="1"/>
    <col min="4" max="9" width="22" style="1" hidden="1" customWidth="1"/>
    <col min="10" max="15" width="15.42578125" style="1" hidden="1" customWidth="1"/>
    <col min="16" max="16" width="23.7109375" style="1" hidden="1" customWidth="1"/>
    <col min="17" max="18" width="22" style="1" hidden="1" customWidth="1"/>
    <col min="19" max="19" width="20.85546875" style="1" hidden="1" customWidth="1"/>
    <col min="20" max="22" width="22" style="1" hidden="1" customWidth="1"/>
    <col min="23" max="26" width="22.7109375" style="1" hidden="1" customWidth="1"/>
    <col min="27" max="34" width="21" style="1" hidden="1" customWidth="1"/>
    <col min="35" max="36" width="22" style="1" hidden="1" customWidth="1"/>
    <col min="37" max="38" width="21.28515625" style="1" hidden="1" customWidth="1"/>
    <col min="39" max="41" width="18.42578125" style="1" hidden="1" customWidth="1"/>
    <col min="42" max="47" width="18.42578125" style="1" customWidth="1"/>
    <col min="48" max="16384" width="11.42578125" style="1"/>
  </cols>
  <sheetData>
    <row r="1" spans="1:47" customFormat="1" ht="20.25" customHeight="1">
      <c r="A1" s="4"/>
      <c r="B1" s="5"/>
      <c r="C1" s="5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47" customFormat="1" ht="20.25" customHeight="1">
      <c r="A2" s="4"/>
      <c r="B2" s="5"/>
      <c r="C2" s="5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1:47" customFormat="1" ht="9" customHeight="1">
      <c r="A3" s="7"/>
      <c r="B3" s="8"/>
      <c r="C3" s="8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47" customFormat="1" ht="13.5" customHeight="1">
      <c r="A4" s="10"/>
      <c r="B4" s="11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</row>
    <row r="5" spans="1:47" s="18" customFormat="1" ht="18" customHeight="1">
      <c r="A5" s="14" t="s">
        <v>20</v>
      </c>
      <c r="B5" s="14"/>
      <c r="C5" s="14"/>
      <c r="D5" s="14"/>
      <c r="E5" s="15"/>
      <c r="F5" s="16"/>
      <c r="G5" s="16"/>
      <c r="H5" s="17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</row>
    <row r="6" spans="1:47" s="18" customFormat="1" ht="8.25" customHeight="1">
      <c r="A6" s="19"/>
      <c r="B6" s="19"/>
      <c r="C6" s="19"/>
      <c r="D6" s="19"/>
      <c r="E6" s="15"/>
      <c r="F6" s="16"/>
      <c r="G6" s="16"/>
      <c r="H6" s="17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</row>
    <row r="7" spans="1:47" s="30" customFormat="1" ht="18.75" customHeight="1">
      <c r="A7" s="106" t="s">
        <v>6</v>
      </c>
      <c r="B7" s="106"/>
      <c r="C7" s="106"/>
      <c r="D7" s="106"/>
      <c r="E7" s="27"/>
      <c r="F7" s="28"/>
      <c r="G7" s="28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</row>
    <row r="8" spans="1:47" s="23" customFormat="1" ht="11.25" customHeight="1" thickBot="1">
      <c r="A8" s="20"/>
      <c r="B8" s="21"/>
      <c r="C8" s="21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</row>
    <row r="9" spans="1:47" s="32" customFormat="1" ht="38.25" customHeight="1" thickBot="1">
      <c r="A9" s="38" t="s">
        <v>0</v>
      </c>
      <c r="B9" s="33" t="s">
        <v>1</v>
      </c>
      <c r="C9" s="33"/>
      <c r="D9" s="34">
        <v>44013</v>
      </c>
      <c r="E9" s="34">
        <v>44044</v>
      </c>
      <c r="F9" s="34">
        <v>44075</v>
      </c>
      <c r="G9" s="34">
        <v>44105</v>
      </c>
      <c r="H9" s="34">
        <v>44136</v>
      </c>
      <c r="I9" s="34">
        <v>44166</v>
      </c>
      <c r="J9" s="34">
        <v>43862</v>
      </c>
      <c r="K9" s="34">
        <v>43891</v>
      </c>
      <c r="L9" s="34">
        <v>43922</v>
      </c>
      <c r="M9" s="34">
        <v>43952</v>
      </c>
      <c r="N9" s="34">
        <v>43983</v>
      </c>
      <c r="O9" s="34">
        <v>44013</v>
      </c>
      <c r="P9" s="34">
        <v>44197</v>
      </c>
      <c r="Q9" s="34">
        <v>44228</v>
      </c>
      <c r="R9" s="34">
        <v>44256</v>
      </c>
      <c r="S9" s="34">
        <v>44287</v>
      </c>
      <c r="T9" s="34">
        <v>44317</v>
      </c>
      <c r="U9" s="34">
        <v>44348</v>
      </c>
      <c r="V9" s="34">
        <v>44378</v>
      </c>
      <c r="W9" s="34">
        <v>44409</v>
      </c>
      <c r="X9" s="34">
        <v>44440</v>
      </c>
      <c r="Y9" s="34">
        <v>44470</v>
      </c>
      <c r="Z9" s="34">
        <v>44501</v>
      </c>
      <c r="AA9" s="34">
        <v>44532</v>
      </c>
      <c r="AB9" s="34">
        <v>44562</v>
      </c>
      <c r="AC9" s="34">
        <v>44594</v>
      </c>
      <c r="AD9" s="34">
        <v>44622</v>
      </c>
      <c r="AE9" s="34">
        <v>44653</v>
      </c>
      <c r="AF9" s="34">
        <v>44683</v>
      </c>
      <c r="AG9" s="34">
        <v>44713</v>
      </c>
      <c r="AH9" s="34">
        <v>44743</v>
      </c>
      <c r="AI9" s="34">
        <v>44775</v>
      </c>
      <c r="AJ9" s="34">
        <v>44806</v>
      </c>
      <c r="AK9" s="34">
        <v>44835</v>
      </c>
      <c r="AL9" s="34">
        <v>44866</v>
      </c>
      <c r="AM9" s="34">
        <v>44896</v>
      </c>
      <c r="AN9" s="34">
        <v>44927</v>
      </c>
      <c r="AO9" s="34">
        <v>44958</v>
      </c>
      <c r="AP9" s="34">
        <v>44986</v>
      </c>
      <c r="AQ9" s="34">
        <v>45017</v>
      </c>
      <c r="AR9" s="34">
        <v>45047</v>
      </c>
      <c r="AS9" s="34">
        <v>45078</v>
      </c>
      <c r="AT9" s="34">
        <v>45108</v>
      </c>
      <c r="AU9" s="34">
        <v>45140</v>
      </c>
    </row>
    <row r="10" spans="1:47" s="32" customFormat="1" ht="33.75" customHeight="1">
      <c r="A10" s="90">
        <v>44967</v>
      </c>
      <c r="B10" s="91" t="s">
        <v>5</v>
      </c>
      <c r="C10" s="128"/>
      <c r="D10" s="92">
        <v>1819.85</v>
      </c>
      <c r="E10" s="93">
        <v>2417.4699999999998</v>
      </c>
      <c r="F10" s="93">
        <v>2304.91</v>
      </c>
      <c r="G10" s="93">
        <v>2210.4499999999998</v>
      </c>
      <c r="H10" s="93">
        <v>2417.9499999999998</v>
      </c>
      <c r="I10" s="93">
        <v>2797.22</v>
      </c>
      <c r="J10" s="93">
        <v>2304.91</v>
      </c>
      <c r="K10" s="93">
        <v>2304.91</v>
      </c>
      <c r="L10" s="93">
        <v>2304.91</v>
      </c>
      <c r="M10" s="93">
        <v>2304.91</v>
      </c>
      <c r="N10" s="93">
        <v>2304.91</v>
      </c>
      <c r="O10" s="93">
        <v>2304.91</v>
      </c>
      <c r="P10" s="93">
        <v>1996.2</v>
      </c>
      <c r="Q10" s="93">
        <v>1586.33</v>
      </c>
      <c r="R10" s="93">
        <v>1575</v>
      </c>
      <c r="S10" s="93">
        <v>1856.49</v>
      </c>
      <c r="T10" s="93">
        <v>1716.75</v>
      </c>
      <c r="U10" s="93">
        <v>1575</v>
      </c>
      <c r="V10" s="93">
        <v>1575</v>
      </c>
      <c r="W10" s="93">
        <f>+U10</f>
        <v>1575</v>
      </c>
      <c r="X10" s="93">
        <v>1575</v>
      </c>
      <c r="Y10" s="93">
        <v>1954.85</v>
      </c>
      <c r="Z10" s="93">
        <v>2076.08</v>
      </c>
      <c r="AA10" s="93">
        <v>1958.6</v>
      </c>
      <c r="AB10" s="93">
        <v>2296.35</v>
      </c>
      <c r="AC10" s="93">
        <v>2475</v>
      </c>
      <c r="AD10" s="93">
        <f t="shared" ref="AD10:AU10" si="0">+AC10</f>
        <v>2475</v>
      </c>
      <c r="AE10" s="93">
        <v>3778.71</v>
      </c>
      <c r="AF10" s="93">
        <f t="shared" si="0"/>
        <v>3778.71</v>
      </c>
      <c r="AG10" s="93">
        <v>3032.61</v>
      </c>
      <c r="AH10" s="93">
        <f t="shared" si="0"/>
        <v>3032.61</v>
      </c>
      <c r="AI10" s="93">
        <v>3130.96</v>
      </c>
      <c r="AJ10" s="93">
        <v>4837.51</v>
      </c>
      <c r="AK10" s="93">
        <f t="shared" si="0"/>
        <v>4837.51</v>
      </c>
      <c r="AL10" s="93">
        <v>5270.97</v>
      </c>
      <c r="AM10" s="93">
        <v>5419.18</v>
      </c>
      <c r="AN10" s="93">
        <v>6605.35</v>
      </c>
      <c r="AO10" s="93">
        <v>5212.92</v>
      </c>
      <c r="AP10" s="93">
        <f t="shared" si="0"/>
        <v>5212.92</v>
      </c>
      <c r="AQ10" s="93">
        <f t="shared" si="0"/>
        <v>5212.92</v>
      </c>
      <c r="AR10" s="93">
        <f t="shared" si="0"/>
        <v>5212.92</v>
      </c>
      <c r="AS10" s="93">
        <f t="shared" si="0"/>
        <v>5212.92</v>
      </c>
      <c r="AT10" s="93">
        <f t="shared" si="0"/>
        <v>5212.92</v>
      </c>
      <c r="AU10" s="93">
        <f t="shared" si="0"/>
        <v>5212.92</v>
      </c>
    </row>
    <row r="11" spans="1:47" s="32" customFormat="1" ht="33.75" customHeight="1">
      <c r="A11" s="39">
        <v>44995</v>
      </c>
      <c r="B11" s="100" t="s">
        <v>4</v>
      </c>
      <c r="C11" s="101"/>
      <c r="D11" s="79">
        <v>18043.54</v>
      </c>
      <c r="E11" s="88">
        <f>+'[1]Cargas Sociales'!$AC$18</f>
        <v>11435.57</v>
      </c>
      <c r="F11" s="88">
        <f>+'[2]Cargas Sociales'!$AC$18</f>
        <v>11435.57</v>
      </c>
      <c r="G11" s="88">
        <f>+'[3]Cargas Sociales'!$AC$18</f>
        <v>12113.6456</v>
      </c>
      <c r="H11" s="88">
        <f>+'[4]Cargas Sociales'!$AC$18</f>
        <v>12837.865159999998</v>
      </c>
      <c r="I11" s="88">
        <f>+'[5]Cargas Sociales'!$AC$18</f>
        <v>12363.805599999998</v>
      </c>
      <c r="J11" s="102"/>
      <c r="K11" s="102"/>
      <c r="L11" s="102"/>
      <c r="M11" s="102"/>
      <c r="N11" s="102"/>
      <c r="O11" s="102"/>
      <c r="P11" s="88">
        <f>+'[6]Cargas Sociales'!$AC$18</f>
        <v>19396.563180000005</v>
      </c>
      <c r="Q11" s="88">
        <f>+'[7]Cargas Sociales'!$AC$18</f>
        <v>16333.958608000003</v>
      </c>
      <c r="R11" s="88">
        <f>+'[8]Cargas Sociales'!$AC$18</f>
        <v>14402.9848</v>
      </c>
      <c r="S11" s="88">
        <f>+'[9]Cargas Sociales'!$AC$18</f>
        <v>15846.599940000004</v>
      </c>
      <c r="T11" s="88">
        <f>+'[10]Cargas Sociales'!$AC$18</f>
        <v>16549.126259999997</v>
      </c>
      <c r="U11" s="88">
        <f>+'[11]Cargas Sociales'!$AC$18</f>
        <v>16549.126259999997</v>
      </c>
      <c r="V11" s="88">
        <v>26162.602289999995</v>
      </c>
      <c r="W11" s="88">
        <f>+'[12]Cargas Sociales'!$AC$18</f>
        <v>16549.126259999997</v>
      </c>
      <c r="X11" s="88">
        <f>+'[13]Cargas Sociales'!$AC$18</f>
        <v>23876.892599999992</v>
      </c>
      <c r="Y11" s="88">
        <f>+X11</f>
        <v>23876.892599999992</v>
      </c>
      <c r="Z11" s="88">
        <f>+'[14]Cargas Sociales'!$AC$18</f>
        <v>19816.349623999999</v>
      </c>
      <c r="AA11" s="88">
        <f>+'[15]Cargas Sociales'!$AC$18</f>
        <v>19122.432920000003</v>
      </c>
      <c r="AB11" s="88">
        <v>31249.935319999997</v>
      </c>
      <c r="AC11" s="88">
        <f>+'[16]Cargas Sociales'!$AC$18</f>
        <v>21177.105583999997</v>
      </c>
      <c r="AD11" s="88">
        <v>38720.69</v>
      </c>
      <c r="AE11" s="88">
        <f>+'[17]Cargas Sociales'!$AC$18</f>
        <v>25232.326400000002</v>
      </c>
      <c r="AF11" s="88">
        <v>28720.18</v>
      </c>
      <c r="AG11" s="88">
        <f>+'[18]Cargas Sociales'!$AC$18</f>
        <v>29881.479519999993</v>
      </c>
      <c r="AH11" s="88">
        <v>45978.804879999996</v>
      </c>
      <c r="AI11" s="88">
        <v>35692</v>
      </c>
      <c r="AJ11" s="88">
        <f>+'[19]Cargas Sociales'!$AC$18</f>
        <v>37345.799920000005</v>
      </c>
      <c r="AK11" s="88">
        <f>+'[20]Cargas Sociales'!$AC$18</f>
        <v>42332.0531778</v>
      </c>
      <c r="AL11" s="88">
        <f>+'[21]Cargas Sociales'!$AC$18</f>
        <v>43056.891977799998</v>
      </c>
      <c r="AM11" s="88">
        <f>+'[22]Cargas Sociales'!$AC$18</f>
        <v>45841.787637000009</v>
      </c>
      <c r="AN11" s="79">
        <v>69668.490319000004</v>
      </c>
      <c r="AO11" s="88">
        <f>+'[23]Cargas Sociales'!$AC$18</f>
        <v>58176.696640079994</v>
      </c>
      <c r="AP11" s="88">
        <v>54060.889129999996</v>
      </c>
      <c r="AQ11" s="88">
        <f>+AP11</f>
        <v>54060.889129999996</v>
      </c>
      <c r="AR11" s="88">
        <f>+AQ11</f>
        <v>54060.889129999996</v>
      </c>
      <c r="AS11" s="88">
        <f>+AR11</f>
        <v>54060.889129999996</v>
      </c>
      <c r="AT11" s="88">
        <f>+AS11*1.5</f>
        <v>81091.333694999994</v>
      </c>
      <c r="AU11" s="88">
        <f>+AS11</f>
        <v>54060.889129999996</v>
      </c>
    </row>
    <row r="12" spans="1:47" s="32" customFormat="1" ht="32.25" hidden="1" customHeight="1">
      <c r="A12" s="90">
        <v>44420</v>
      </c>
      <c r="B12" s="94" t="s">
        <v>35</v>
      </c>
      <c r="C12" s="96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>
        <v>24330.68</v>
      </c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</row>
    <row r="13" spans="1:47" s="32" customFormat="1" ht="32.25" hidden="1" customHeight="1">
      <c r="A13" s="90">
        <v>44669</v>
      </c>
      <c r="B13" s="91" t="s">
        <v>34</v>
      </c>
      <c r="C13" s="97"/>
      <c r="D13" s="95"/>
      <c r="E13" s="93"/>
      <c r="F13" s="93"/>
      <c r="G13" s="93"/>
      <c r="H13" s="93"/>
      <c r="I13" s="93">
        <v>2064.4699999999998</v>
      </c>
      <c r="J13" s="98"/>
      <c r="K13" s="98"/>
      <c r="L13" s="98"/>
      <c r="M13" s="98"/>
      <c r="N13" s="98"/>
      <c r="O13" s="98"/>
      <c r="P13" s="93"/>
      <c r="Q13" s="93">
        <v>2064.4699999999998</v>
      </c>
      <c r="R13" s="93"/>
      <c r="S13" s="93">
        <v>2064.4699999999998</v>
      </c>
      <c r="T13" s="93"/>
      <c r="U13" s="93"/>
      <c r="V13" s="93"/>
      <c r="W13" s="93">
        <v>6930.61</v>
      </c>
      <c r="X13" s="93"/>
      <c r="Y13" s="99">
        <v>6930.61</v>
      </c>
      <c r="Z13" s="99"/>
      <c r="AA13" s="99">
        <v>6930.61</v>
      </c>
      <c r="AB13" s="99"/>
      <c r="AC13" s="99">
        <v>6930.61</v>
      </c>
      <c r="AD13" s="99"/>
      <c r="AE13" s="99">
        <v>6930.61</v>
      </c>
      <c r="AF13" s="99"/>
      <c r="AG13" s="99"/>
      <c r="AH13" s="99"/>
      <c r="AI13" s="99"/>
      <c r="AJ13" s="99"/>
      <c r="AK13" s="99"/>
      <c r="AL13" s="99"/>
      <c r="AM13" s="99"/>
      <c r="AN13" s="99"/>
      <c r="AO13" s="99"/>
      <c r="AP13" s="99"/>
      <c r="AQ13" s="99"/>
      <c r="AR13" s="99"/>
      <c r="AS13" s="99"/>
      <c r="AT13" s="99"/>
      <c r="AU13" s="99"/>
    </row>
    <row r="14" spans="1:47" s="32" customFormat="1" ht="33.75" customHeight="1">
      <c r="A14" s="90">
        <v>44974</v>
      </c>
      <c r="B14" s="91" t="s">
        <v>22</v>
      </c>
      <c r="C14" s="96"/>
      <c r="D14" s="92">
        <v>1938</v>
      </c>
      <c r="E14" s="92">
        <v>5492</v>
      </c>
      <c r="F14" s="92">
        <v>6211</v>
      </c>
      <c r="G14" s="92">
        <v>1720</v>
      </c>
      <c r="H14" s="92" t="s">
        <v>25</v>
      </c>
      <c r="I14" s="92" t="str">
        <f>+H14</f>
        <v>Saldo a FAVOR</v>
      </c>
      <c r="J14" s="92">
        <v>6211</v>
      </c>
      <c r="K14" s="92">
        <v>6211</v>
      </c>
      <c r="L14" s="92">
        <v>6211</v>
      </c>
      <c r="M14" s="92">
        <v>6211</v>
      </c>
      <c r="N14" s="92">
        <v>6211</v>
      </c>
      <c r="O14" s="92">
        <v>6211</v>
      </c>
      <c r="P14" s="92" t="str">
        <f>+I14</f>
        <v>Saldo a FAVOR</v>
      </c>
      <c r="Q14" s="92" t="str">
        <f>+P14</f>
        <v>Saldo a FAVOR</v>
      </c>
      <c r="R14" s="92" t="str">
        <f>+Q14</f>
        <v>Saldo a FAVOR</v>
      </c>
      <c r="S14" s="92" t="str">
        <f>+H14</f>
        <v>Saldo a FAVOR</v>
      </c>
      <c r="T14" s="92" t="str">
        <f>+I14</f>
        <v>Saldo a FAVOR</v>
      </c>
      <c r="U14" s="92" t="str">
        <f>+T14</f>
        <v>Saldo a FAVOR</v>
      </c>
      <c r="V14" s="92" t="str">
        <f>+U14</f>
        <v>Saldo a FAVOR</v>
      </c>
      <c r="W14" s="92" t="str">
        <f>+V14</f>
        <v>Saldo a FAVOR</v>
      </c>
      <c r="X14" s="92">
        <v>779</v>
      </c>
      <c r="Y14" s="92">
        <v>4233</v>
      </c>
      <c r="Z14" s="92" t="s">
        <v>25</v>
      </c>
      <c r="AA14" s="92" t="str">
        <f>+Z14</f>
        <v>Saldo a FAVOR</v>
      </c>
      <c r="AB14" s="92">
        <v>5971</v>
      </c>
      <c r="AC14" s="92">
        <v>722</v>
      </c>
      <c r="AD14" s="92" t="s">
        <v>36</v>
      </c>
      <c r="AE14" s="92" t="s">
        <v>36</v>
      </c>
      <c r="AF14" s="92" t="str">
        <f t="shared" ref="AF14:AG14" si="1">+AE14</f>
        <v>Saldo a Favor</v>
      </c>
      <c r="AG14" s="92" t="str">
        <f t="shared" si="1"/>
        <v>Saldo a Favor</v>
      </c>
      <c r="AH14" s="92">
        <v>3895</v>
      </c>
      <c r="AI14" s="92">
        <v>3040</v>
      </c>
      <c r="AJ14" s="92" t="s">
        <v>40</v>
      </c>
      <c r="AK14" s="92" t="str">
        <f t="shared" ref="AK14:AU14" si="2">+AJ14</f>
        <v>A Favor</v>
      </c>
      <c r="AL14" s="92">
        <v>8002</v>
      </c>
      <c r="AM14" s="92">
        <v>7738</v>
      </c>
      <c r="AN14" s="92">
        <v>16382</v>
      </c>
      <c r="AO14" s="92">
        <v>10999</v>
      </c>
      <c r="AP14" s="92">
        <f t="shared" si="2"/>
        <v>10999</v>
      </c>
      <c r="AQ14" s="92">
        <f t="shared" si="2"/>
        <v>10999</v>
      </c>
      <c r="AR14" s="92">
        <f t="shared" si="2"/>
        <v>10999</v>
      </c>
      <c r="AS14" s="92">
        <f t="shared" si="2"/>
        <v>10999</v>
      </c>
      <c r="AT14" s="92">
        <f t="shared" si="2"/>
        <v>10999</v>
      </c>
      <c r="AU14" s="92">
        <f t="shared" si="2"/>
        <v>10999</v>
      </c>
    </row>
    <row r="15" spans="1:47" s="32" customFormat="1" ht="33.75" customHeight="1">
      <c r="A15" s="90">
        <v>44979</v>
      </c>
      <c r="B15" s="91" t="s">
        <v>39</v>
      </c>
      <c r="C15" s="96" t="s">
        <v>23</v>
      </c>
      <c r="D15" s="95">
        <v>6137.93</v>
      </c>
      <c r="E15" s="129">
        <v>9442.9500000000007</v>
      </c>
      <c r="F15" s="129">
        <v>9442.9500000000007</v>
      </c>
      <c r="G15" s="129">
        <v>9442.9500000000007</v>
      </c>
      <c r="H15" s="129">
        <v>9442.9500000000007</v>
      </c>
      <c r="I15" s="129">
        <v>9442.9500000000007</v>
      </c>
      <c r="J15" s="129">
        <v>9442.9500000000007</v>
      </c>
      <c r="K15" s="129">
        <v>9442.9500000000007</v>
      </c>
      <c r="L15" s="129">
        <v>9442.9500000000007</v>
      </c>
      <c r="M15" s="129">
        <v>9442.9500000000007</v>
      </c>
      <c r="N15" s="129">
        <v>9442.9500000000007</v>
      </c>
      <c r="O15" s="129">
        <v>9442.9500000000007</v>
      </c>
      <c r="P15" s="129">
        <v>9442.9500000000007</v>
      </c>
      <c r="Q15" s="129">
        <v>12487.07</v>
      </c>
      <c r="R15" s="129">
        <v>12487.07</v>
      </c>
      <c r="S15" s="129">
        <f>11741.58+745.49</f>
        <v>12487.07</v>
      </c>
      <c r="T15" s="129">
        <f>+S15</f>
        <v>12487.07</v>
      </c>
      <c r="U15" s="129">
        <f>+T15</f>
        <v>12487.07</v>
      </c>
      <c r="V15" s="130">
        <v>12777.24</v>
      </c>
      <c r="W15" s="129">
        <f>+V15</f>
        <v>12777.24</v>
      </c>
      <c r="X15" s="129">
        <v>8305.2199999999993</v>
      </c>
      <c r="Y15" s="129">
        <f>+X15</f>
        <v>8305.2199999999993</v>
      </c>
      <c r="Z15" s="129">
        <f>+Y15</f>
        <v>8305.2199999999993</v>
      </c>
      <c r="AA15" s="129">
        <f>+Z15</f>
        <v>8305.2199999999993</v>
      </c>
      <c r="AB15" s="129">
        <f>7296.5+1008.72</f>
        <v>8305.2199999999993</v>
      </c>
      <c r="AC15" s="130">
        <v>4274.78</v>
      </c>
      <c r="AD15" s="130">
        <f>3003.79+1270.99</f>
        <v>4274.78</v>
      </c>
      <c r="AE15" s="129">
        <f t="shared" ref="AE15" si="3">3003.79+1270.99</f>
        <v>4274.78</v>
      </c>
      <c r="AF15" s="129">
        <f>1270.99</f>
        <v>1270.99</v>
      </c>
      <c r="AG15" s="129">
        <f t="shared" ref="AG15:AH15" si="4">1270.99</f>
        <v>1270.99</v>
      </c>
      <c r="AH15" s="129">
        <f t="shared" si="4"/>
        <v>1270.99</v>
      </c>
      <c r="AI15" s="130">
        <v>5016.18</v>
      </c>
      <c r="AJ15" s="129">
        <f>3745.19+1270.99</f>
        <v>5016.18</v>
      </c>
      <c r="AK15" s="129">
        <f t="shared" ref="AK15:AN15" si="5">3745.19+1270.99</f>
        <v>5016.18</v>
      </c>
      <c r="AL15" s="129">
        <f t="shared" si="5"/>
        <v>5016.18</v>
      </c>
      <c r="AM15" s="129">
        <f t="shared" si="5"/>
        <v>5016.18</v>
      </c>
      <c r="AN15" s="129">
        <f t="shared" si="5"/>
        <v>5016.18</v>
      </c>
      <c r="AO15" s="130">
        <v>7372.96</v>
      </c>
      <c r="AP15" s="130">
        <v>7372.96</v>
      </c>
      <c r="AQ15" s="130">
        <v>7372.96</v>
      </c>
      <c r="AR15" s="130">
        <v>7372.96</v>
      </c>
      <c r="AS15" s="130">
        <v>7372.96</v>
      </c>
      <c r="AT15" s="130">
        <v>7372.96</v>
      </c>
      <c r="AU15" s="130">
        <v>7373.96</v>
      </c>
    </row>
    <row r="16" spans="1:47" s="32" customFormat="1" ht="33.75" customHeight="1">
      <c r="A16" s="90">
        <v>44979</v>
      </c>
      <c r="B16" s="91" t="s">
        <v>38</v>
      </c>
      <c r="C16" s="96" t="s">
        <v>24</v>
      </c>
      <c r="D16" s="95">
        <v>7886.41</v>
      </c>
      <c r="E16" s="129">
        <v>11336.71</v>
      </c>
      <c r="F16" s="129">
        <v>11336.71</v>
      </c>
      <c r="G16" s="129">
        <v>11336.71</v>
      </c>
      <c r="H16" s="129">
        <v>11336.71</v>
      </c>
      <c r="I16" s="129">
        <v>11336.71</v>
      </c>
      <c r="J16" s="129">
        <v>11336.71</v>
      </c>
      <c r="K16" s="129">
        <v>11336.71</v>
      </c>
      <c r="L16" s="129">
        <v>11336.71</v>
      </c>
      <c r="M16" s="129">
        <v>11336.71</v>
      </c>
      <c r="N16" s="129">
        <v>11336.71</v>
      </c>
      <c r="O16" s="129">
        <v>11336.71</v>
      </c>
      <c r="P16" s="129">
        <v>11336.71</v>
      </c>
      <c r="Q16" s="130">
        <f>14716.41-8697.46</f>
        <v>6018.9500000000007</v>
      </c>
      <c r="R16" s="130">
        <f>1041.22+1933.61+11741.58</f>
        <v>14716.41</v>
      </c>
      <c r="S16" s="130">
        <f>+R16</f>
        <v>14716.41</v>
      </c>
      <c r="T16" s="130">
        <f>+S16</f>
        <v>14716.41</v>
      </c>
      <c r="U16" s="130">
        <f>+T16</f>
        <v>14716.41</v>
      </c>
      <c r="V16" s="130">
        <v>15339.68</v>
      </c>
      <c r="W16" s="129">
        <f>+V16</f>
        <v>15339.68</v>
      </c>
      <c r="X16" s="129">
        <v>10671.08</v>
      </c>
      <c r="Y16" s="129">
        <f>+X16</f>
        <v>10671.08</v>
      </c>
      <c r="Z16" s="129">
        <f>+Y16</f>
        <v>10671.08</v>
      </c>
      <c r="AA16" s="129">
        <f>+Z16</f>
        <v>10671.08</v>
      </c>
      <c r="AB16" s="129">
        <f>7296.5+1965.71+1408.87</f>
        <v>10671.079999999998</v>
      </c>
      <c r="AC16" s="130">
        <v>6825.92</v>
      </c>
      <c r="AD16" s="130">
        <f>3003.79+2046.95+1775.18</f>
        <v>6825.92</v>
      </c>
      <c r="AE16" s="129">
        <f t="shared" ref="AE16:AN16" si="6">3003.79+2046.95+1775.18</f>
        <v>6825.92</v>
      </c>
      <c r="AF16" s="129">
        <f t="shared" si="6"/>
        <v>6825.92</v>
      </c>
      <c r="AG16" s="129">
        <f t="shared" si="6"/>
        <v>6825.92</v>
      </c>
      <c r="AH16" s="129">
        <f t="shared" si="6"/>
        <v>6825.92</v>
      </c>
      <c r="AI16" s="129">
        <f t="shared" si="6"/>
        <v>6825.92</v>
      </c>
      <c r="AJ16" s="129">
        <f t="shared" si="6"/>
        <v>6825.92</v>
      </c>
      <c r="AK16" s="129">
        <f t="shared" si="6"/>
        <v>6825.92</v>
      </c>
      <c r="AL16" s="129">
        <f t="shared" si="6"/>
        <v>6825.92</v>
      </c>
      <c r="AM16" s="129">
        <f t="shared" si="6"/>
        <v>6825.92</v>
      </c>
      <c r="AN16" s="129">
        <f t="shared" si="6"/>
        <v>6825.92</v>
      </c>
      <c r="AO16" s="130">
        <v>26743.66</v>
      </c>
      <c r="AP16" s="130">
        <v>26743.66</v>
      </c>
      <c r="AQ16" s="130">
        <v>26743.66</v>
      </c>
      <c r="AR16" s="130">
        <v>26743.66</v>
      </c>
      <c r="AS16" s="130">
        <v>26743.66</v>
      </c>
      <c r="AT16" s="130">
        <v>26743.66</v>
      </c>
      <c r="AU16" s="130">
        <v>26744.66</v>
      </c>
    </row>
    <row r="17" spans="1:47" s="32" customFormat="1" ht="33.75" customHeight="1" thickBot="1">
      <c r="A17" s="39">
        <v>45016</v>
      </c>
      <c r="B17" s="40" t="s">
        <v>21</v>
      </c>
      <c r="C17" s="103"/>
      <c r="D17" s="79">
        <v>3722.82</v>
      </c>
      <c r="E17" s="89">
        <f>+'[1]Cargas Sociales'!$S$9</f>
        <v>2481.8788</v>
      </c>
      <c r="F17" s="89">
        <f>+'[2]Cargas Sociales'!$S$9</f>
        <v>2481.8788</v>
      </c>
      <c r="G17" s="89">
        <f>+'[3]Cargas Sociales'!$S$9</f>
        <v>2504.3481999999999</v>
      </c>
      <c r="H17" s="89">
        <f>+'[4]Cargas Sociales'!$Q$7+'[4]Cargas Sociales'!$R$7+'[4]Cargas Sociales'!$S$7+'[4]Cargas Sociales'!$T$7+'[4]Cargas Sociales'!$U$7</f>
        <v>2634.1611400000002</v>
      </c>
      <c r="I17" s="89">
        <f>+'[5]Cargas Sociales'!$Q$7+'[5]Cargas Sociales'!$S$7+'[5]Cargas Sociales'!$T$7+'[5]Cargas Sociales'!$U$7</f>
        <v>2549.1882000000001</v>
      </c>
      <c r="J17" s="104"/>
      <c r="K17" s="104"/>
      <c r="L17" s="104"/>
      <c r="M17" s="104"/>
      <c r="N17" s="104"/>
      <c r="O17" s="104"/>
      <c r="P17" s="89">
        <f>+'[6]Cargas Sociales'!$S$9</f>
        <v>3866.2687700000001</v>
      </c>
      <c r="Q17" s="89">
        <f>+'[7]Cargas Sociales'!$Q$7+'[7]Cargas Sociales'!$S$7+'[7]Cargas Sociales'!$T$7+'[7]Cargas Sociales'!$U$7</f>
        <v>3251.9861920000003</v>
      </c>
      <c r="R17" s="89">
        <f>+'[8]Cargas Sociales'!$Q$7+'[8]Cargas Sociales'!$S$7+'[8]Cargas Sociales'!$T$7+'[8]Cargas Sociales'!$U$7</f>
        <v>2944.3065000000001</v>
      </c>
      <c r="S17" s="89">
        <f>+'[9]Cargas Sociales'!$Q$7+'[9]Cargas Sociales'!$S$7+'[9]Cargas Sociales'!$T$7+'[9]Cargas Sociales'!$U$7</f>
        <v>3161.0051100000001</v>
      </c>
      <c r="T17" s="89">
        <f>+'[10]Cargas Sociales'!$Q$7+'[10]Cargas Sociales'!$R$7+'[10]Cargas Sociales'!$S$7+'[10]Cargas Sociales'!$T$7+'[10]Cargas Sociales'!$U$7</f>
        <v>3390.4437900000003</v>
      </c>
      <c r="U17" s="89">
        <f>+T17</f>
        <v>3390.4437900000003</v>
      </c>
      <c r="V17" s="89">
        <v>5085.6656849999999</v>
      </c>
      <c r="W17" s="89">
        <f>+'[12]Cargas Sociales'!$S$9</f>
        <v>3390.4437900000003</v>
      </c>
      <c r="X17" s="89">
        <f>+'[13]Cargas Sociales'!$S$9</f>
        <v>4347.5951999999997</v>
      </c>
      <c r="Y17" s="89">
        <f>+'[13]Cargas Sociales'!$S$9</f>
        <v>4347.5951999999997</v>
      </c>
      <c r="Z17" s="89">
        <f>+'[14]Cargas Sociales'!$S$9</f>
        <v>3855.8201759999993</v>
      </c>
      <c r="AA17" s="89">
        <f>+'[15]Cargas Sociales'!$Q$7+'[15]Cargas Sociales'!$S$7+'[15]Cargas Sociales'!$T$7+'[15]Cargas Sociales'!$U$7</f>
        <v>3731.4388799999997</v>
      </c>
      <c r="AB17" s="89">
        <v>5905.2364799999996</v>
      </c>
      <c r="AC17" s="89">
        <f>+'[16]Cargas Sociales'!$S$9</f>
        <v>4079.7062959999998</v>
      </c>
      <c r="AD17" s="89">
        <v>7294.61</v>
      </c>
      <c r="AE17" s="89">
        <f>+'[17]Cargas Sociales'!$S$9</f>
        <v>4850.8823999999995</v>
      </c>
      <c r="AF17" s="89">
        <v>5373.2</v>
      </c>
      <c r="AG17" s="89">
        <f>+'[18]Cargas Sociales'!$S$9</f>
        <v>5765.0392800000009</v>
      </c>
      <c r="AH17" s="89">
        <f>+AG17*1.5</f>
        <v>8647.5589200000013</v>
      </c>
      <c r="AI17" s="89">
        <v>6803</v>
      </c>
      <c r="AJ17" s="89">
        <f>+'[19]Cargas Sociales'!$S$9</f>
        <v>6802.7356799999998</v>
      </c>
      <c r="AK17" s="89">
        <f>+'[20]Cargas Sociales'!$S$9</f>
        <v>7620.9279300000017</v>
      </c>
      <c r="AL17" s="89">
        <f>+'[21]Cargas Sociales'!$S$9</f>
        <v>7620.9279300000017</v>
      </c>
      <c r="AM17" s="89">
        <f>+'[22]Cargas Sociales'!$S$9</f>
        <v>8206.8714000000018</v>
      </c>
      <c r="AN17" s="105">
        <v>12310.307100000002</v>
      </c>
      <c r="AO17" s="89">
        <f>+'[23]Cargas Sociales'!$S$9</f>
        <v>10370.551443</v>
      </c>
      <c r="AP17" s="89">
        <v>9662.0044500000004</v>
      </c>
      <c r="AQ17" s="89">
        <f>+AP17</f>
        <v>9662.0044500000004</v>
      </c>
      <c r="AR17" s="89">
        <f>+AQ17</f>
        <v>9662.0044500000004</v>
      </c>
      <c r="AS17" s="89">
        <f>+AR17</f>
        <v>9662.0044500000004</v>
      </c>
      <c r="AT17" s="89">
        <f>+AS17*1.5</f>
        <v>14493.006675000001</v>
      </c>
      <c r="AU17" s="89">
        <f>+AS17</f>
        <v>9662.0044500000004</v>
      </c>
    </row>
    <row r="18" spans="1:47" s="32" customFormat="1" ht="33.75" hidden="1" customHeight="1" thickBot="1">
      <c r="A18" s="82"/>
      <c r="B18" s="83"/>
      <c r="C18" s="84"/>
      <c r="D18" s="85"/>
      <c r="E18" s="86"/>
      <c r="F18" s="86"/>
      <c r="G18" s="86"/>
      <c r="H18" s="86"/>
      <c r="I18" s="86"/>
      <c r="J18" s="87"/>
      <c r="K18" s="87"/>
      <c r="L18" s="87"/>
      <c r="M18" s="87"/>
      <c r="N18" s="87"/>
      <c r="O18" s="87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86"/>
      <c r="AS18" s="86"/>
      <c r="AT18" s="86"/>
      <c r="AU18" s="86"/>
    </row>
    <row r="19" spans="1:47" s="31" customFormat="1" ht="12.95" customHeight="1">
      <c r="A19" s="110" t="s">
        <v>2</v>
      </c>
      <c r="B19" s="111"/>
      <c r="C19" s="35"/>
      <c r="D19" s="107">
        <f>SUM(D11:D16)</f>
        <v>34005.880000000005</v>
      </c>
      <c r="E19" s="116">
        <f>SUM(E11:E16)</f>
        <v>37707.229999999996</v>
      </c>
      <c r="F19" s="116">
        <f>SUM(F11:F16)</f>
        <v>38426.229999999996</v>
      </c>
      <c r="G19" s="119">
        <f>SUM(G11:G16)</f>
        <v>34613.3056</v>
      </c>
      <c r="H19" s="119">
        <f>SUM(H11:H16)</f>
        <v>33617.525159999997</v>
      </c>
      <c r="I19" s="119">
        <f t="shared" ref="I19:X19" si="7">SUM(I11:I17)</f>
        <v>37757.123799999994</v>
      </c>
      <c r="J19" s="119">
        <f t="shared" si="7"/>
        <v>26990.66</v>
      </c>
      <c r="K19" s="119">
        <f t="shared" si="7"/>
        <v>26990.66</v>
      </c>
      <c r="L19" s="119">
        <f t="shared" si="7"/>
        <v>26990.66</v>
      </c>
      <c r="M19" s="119">
        <f t="shared" si="7"/>
        <v>26990.66</v>
      </c>
      <c r="N19" s="119">
        <f t="shared" si="7"/>
        <v>26990.66</v>
      </c>
      <c r="O19" s="119">
        <f t="shared" si="7"/>
        <v>26990.66</v>
      </c>
      <c r="P19" s="119">
        <f t="shared" si="7"/>
        <v>44042.491950000003</v>
      </c>
      <c r="Q19" s="119">
        <f t="shared" si="7"/>
        <v>40156.434800000003</v>
      </c>
      <c r="R19" s="119">
        <f t="shared" si="7"/>
        <v>44550.7713</v>
      </c>
      <c r="S19" s="119">
        <f t="shared" si="7"/>
        <v>48275.555050000003</v>
      </c>
      <c r="T19" s="119">
        <f t="shared" si="7"/>
        <v>47143.050049999998</v>
      </c>
      <c r="U19" s="119">
        <f t="shared" si="7"/>
        <v>47143.050049999998</v>
      </c>
      <c r="V19" s="119">
        <f t="shared" si="7"/>
        <v>59365.187974999993</v>
      </c>
      <c r="W19" s="119">
        <f t="shared" si="7"/>
        <v>79317.780050000001</v>
      </c>
      <c r="X19" s="119">
        <f t="shared" si="7"/>
        <v>47979.787799999991</v>
      </c>
      <c r="Y19" s="119">
        <f t="shared" ref="Y19:Z19" si="8">SUM(Y11:Y17)</f>
        <v>58364.397799999992</v>
      </c>
      <c r="Z19" s="119">
        <f t="shared" si="8"/>
        <v>42648.469799999999</v>
      </c>
      <c r="AA19" s="119">
        <f t="shared" ref="AA19:AB19" si="9">SUM(AA11:AA17)</f>
        <v>48760.781800000004</v>
      </c>
      <c r="AB19" s="119">
        <f t="shared" si="9"/>
        <v>62102.471799999992</v>
      </c>
      <c r="AC19" s="119">
        <f t="shared" ref="AC19:AH19" si="10">SUM(AC11:AC17)</f>
        <v>44010.121879999992</v>
      </c>
      <c r="AD19" s="119">
        <f t="shared" si="10"/>
        <v>57116</v>
      </c>
      <c r="AE19" s="119">
        <f t="shared" si="10"/>
        <v>48114.518800000005</v>
      </c>
      <c r="AF19" s="119" t="s">
        <v>37</v>
      </c>
      <c r="AG19" s="119">
        <f t="shared" si="10"/>
        <v>43743.428799999994</v>
      </c>
      <c r="AH19" s="119">
        <f t="shared" si="10"/>
        <v>66618.273799999995</v>
      </c>
      <c r="AI19" s="119">
        <f t="shared" ref="AI19:AJ19" si="11">SUM(AI11:AI17)</f>
        <v>57377.1</v>
      </c>
      <c r="AJ19" s="119">
        <f t="shared" si="11"/>
        <v>55990.635600000001</v>
      </c>
      <c r="AK19" s="119">
        <f t="shared" ref="AK19:AL19" si="12">SUM(AK11:AK17)</f>
        <v>61795.081107799997</v>
      </c>
      <c r="AL19" s="119">
        <f t="shared" si="12"/>
        <v>70521.919907799995</v>
      </c>
      <c r="AM19" s="119">
        <f t="shared" ref="AM19:AN19" si="13">SUM(AM11:AM17)</f>
        <v>73628.759037000011</v>
      </c>
      <c r="AN19" s="119">
        <f t="shared" si="13"/>
        <v>110202.897419</v>
      </c>
      <c r="AO19" s="119">
        <f t="shared" ref="AO19:AP19" si="14">SUM(AO11:AO17)</f>
        <v>113662.86808308</v>
      </c>
      <c r="AP19" s="119">
        <f t="shared" si="14"/>
        <v>108838.51358</v>
      </c>
      <c r="AQ19" s="119">
        <f t="shared" ref="AQ19:AR19" si="15">SUM(AQ11:AQ17)</f>
        <v>108838.51358</v>
      </c>
      <c r="AR19" s="119">
        <f t="shared" si="15"/>
        <v>108838.51358</v>
      </c>
      <c r="AS19" s="119">
        <f t="shared" ref="AS19:AT19" si="16">SUM(AS11:AS17)</f>
        <v>108838.51358</v>
      </c>
      <c r="AT19" s="119">
        <f t="shared" si="16"/>
        <v>140699.96037000002</v>
      </c>
      <c r="AU19" s="119">
        <f t="shared" ref="AU19" si="17">SUM(AU11:AU17)</f>
        <v>108840.51358</v>
      </c>
    </row>
    <row r="20" spans="1:47" s="31" customFormat="1" ht="12.95" customHeight="1">
      <c r="A20" s="112"/>
      <c r="B20" s="113"/>
      <c r="C20" s="36"/>
      <c r="D20" s="108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6"/>
      <c r="U20" s="117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7"/>
      <c r="AL20" s="117"/>
      <c r="AM20" s="117"/>
      <c r="AN20" s="117"/>
      <c r="AO20" s="117"/>
      <c r="AP20" s="117"/>
      <c r="AQ20" s="117"/>
      <c r="AR20" s="117"/>
      <c r="AS20" s="117"/>
      <c r="AT20" s="117"/>
      <c r="AU20" s="117"/>
    </row>
    <row r="21" spans="1:47" s="31" customFormat="1" ht="11.25" customHeight="1" thickBot="1">
      <c r="A21" s="114"/>
      <c r="B21" s="115"/>
      <c r="C21" s="37"/>
      <c r="D21" s="109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118"/>
      <c r="S21" s="118"/>
      <c r="T21" s="120"/>
      <c r="U21" s="118"/>
      <c r="V21" s="118"/>
      <c r="W21" s="118"/>
      <c r="X21" s="118"/>
      <c r="Y21" s="118"/>
      <c r="Z21" s="118"/>
      <c r="AA21" s="118"/>
      <c r="AB21" s="118"/>
      <c r="AC21" s="118"/>
      <c r="AD21" s="118"/>
      <c r="AE21" s="118"/>
      <c r="AF21" s="118"/>
      <c r="AG21" s="118"/>
      <c r="AH21" s="118"/>
      <c r="AI21" s="118"/>
      <c r="AJ21" s="118"/>
      <c r="AK21" s="118"/>
      <c r="AL21" s="118"/>
      <c r="AM21" s="118"/>
      <c r="AN21" s="118"/>
      <c r="AO21" s="118"/>
      <c r="AP21" s="118"/>
      <c r="AQ21" s="118"/>
      <c r="AR21" s="118"/>
      <c r="AS21" s="118"/>
      <c r="AT21" s="118"/>
      <c r="AU21" s="118"/>
    </row>
    <row r="22" spans="1:47" s="24" customFormat="1" ht="15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</row>
    <row r="23" spans="1:47" s="24" customFormat="1" ht="15">
      <c r="A23" s="26" t="s">
        <v>3</v>
      </c>
      <c r="B23" s="25"/>
      <c r="C23" s="25"/>
      <c r="D23" s="25"/>
    </row>
    <row r="24" spans="1:47" ht="17.25" customHeight="1">
      <c r="B24" s="3"/>
      <c r="C24" s="3"/>
      <c r="D24" s="3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47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</row>
    <row r="26" spans="1:47">
      <c r="A26" s="3"/>
      <c r="B26" s="3"/>
      <c r="C26" s="3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47" ht="25.5" customHeight="1">
      <c r="A27" s="3"/>
      <c r="B27" s="3"/>
      <c r="C27" s="3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47" ht="27.75" customHeight="1"/>
  </sheetData>
  <sortState ref="A13:AH17">
    <sortCondition ref="A13:A17"/>
  </sortState>
  <mergeCells count="46">
    <mergeCell ref="AU19:AU21"/>
    <mergeCell ref="AT19:AT21"/>
    <mergeCell ref="AR19:AR21"/>
    <mergeCell ref="AQ19:AQ21"/>
    <mergeCell ref="AF19:AF21"/>
    <mergeCell ref="AE19:AE21"/>
    <mergeCell ref="AP19:AP21"/>
    <mergeCell ref="AS19:AS21"/>
    <mergeCell ref="AD19:AD21"/>
    <mergeCell ref="AO19:AO21"/>
    <mergeCell ref="AN19:AN21"/>
    <mergeCell ref="AM19:AM21"/>
    <mergeCell ref="AL19:AL21"/>
    <mergeCell ref="AK19:AK21"/>
    <mergeCell ref="AJ19:AJ21"/>
    <mergeCell ref="AI19:AI21"/>
    <mergeCell ref="AH19:AH21"/>
    <mergeCell ref="AG19:AG21"/>
    <mergeCell ref="K19:K21"/>
    <mergeCell ref="L19:L21"/>
    <mergeCell ref="AC19:AC21"/>
    <mergeCell ref="AB19:AB21"/>
    <mergeCell ref="AA19:AA21"/>
    <mergeCell ref="Z19:Z21"/>
    <mergeCell ref="Y19:Y21"/>
    <mergeCell ref="X19:X21"/>
    <mergeCell ref="W19:W21"/>
    <mergeCell ref="V19:V21"/>
    <mergeCell ref="T19:T21"/>
    <mergeCell ref="U19:U21"/>
    <mergeCell ref="A7:D7"/>
    <mergeCell ref="D19:D21"/>
    <mergeCell ref="A19:B21"/>
    <mergeCell ref="E19:E21"/>
    <mergeCell ref="S19:S21"/>
    <mergeCell ref="R19:R21"/>
    <mergeCell ref="Q19:Q21"/>
    <mergeCell ref="P19:P21"/>
    <mergeCell ref="O19:O21"/>
    <mergeCell ref="N19:N21"/>
    <mergeCell ref="F19:F21"/>
    <mergeCell ref="G19:G21"/>
    <mergeCell ref="H19:H21"/>
    <mergeCell ref="I19:I21"/>
    <mergeCell ref="M19:M21"/>
    <mergeCell ref="J19:J21"/>
  </mergeCells>
  <phoneticPr fontId="0" type="noConversion"/>
  <printOptions horizontalCentered="1"/>
  <pageMargins left="0.39370078740157483" right="0.39370078740157483" top="0.39370078740157483" bottom="0.19685039370078741" header="0" footer="0"/>
  <pageSetup paperSize="9" scale="74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3"/>
  <sheetViews>
    <sheetView zoomScale="70" zoomScaleNormal="70" workbookViewId="0">
      <pane ySplit="8" topLeftCell="A9" activePane="bottomLeft" state="frozen"/>
      <selection pane="bottomLeft" activeCell="E14" sqref="E14"/>
    </sheetView>
  </sheetViews>
  <sheetFormatPr baseColWidth="10" defaultRowHeight="24" customHeight="1"/>
  <cols>
    <col min="1" max="1" width="19.5703125" style="42" customWidth="1"/>
    <col min="2" max="2" width="5.7109375" style="42" customWidth="1"/>
    <col min="3" max="3" width="24.7109375" style="42" customWidth="1"/>
    <col min="4" max="4" width="5.7109375" style="42" customWidth="1"/>
    <col min="5" max="5" width="24.7109375" style="42" customWidth="1"/>
    <col min="6" max="6" width="5.7109375" style="42" customWidth="1"/>
    <col min="7" max="8" width="24.7109375" style="42" customWidth="1"/>
    <col min="9" max="10" width="11.42578125" style="42"/>
    <col min="11" max="11" width="16.140625" style="42" bestFit="1" customWidth="1"/>
    <col min="12" max="16384" width="11.42578125" style="42"/>
  </cols>
  <sheetData>
    <row r="1" spans="1:12" ht="24" customHeight="1">
      <c r="A1" s="41"/>
      <c r="B1" s="41"/>
      <c r="C1" s="41"/>
      <c r="D1" s="41"/>
      <c r="E1" s="41"/>
      <c r="F1" s="41"/>
      <c r="G1" s="41"/>
      <c r="H1" s="41"/>
    </row>
    <row r="2" spans="1:12" ht="24" customHeight="1">
      <c r="A2" s="72"/>
      <c r="B2" s="72"/>
      <c r="C2" s="72"/>
      <c r="D2" s="72"/>
      <c r="E2" s="72"/>
      <c r="F2" s="72"/>
      <c r="G2" s="72"/>
      <c r="H2" s="72"/>
    </row>
    <row r="3" spans="1:12" ht="24" customHeight="1">
      <c r="A3" s="70" t="s">
        <v>20</v>
      </c>
      <c r="B3" s="44"/>
      <c r="C3" s="45"/>
      <c r="D3" s="44"/>
      <c r="E3" s="45"/>
      <c r="F3" s="44"/>
      <c r="G3" s="45"/>
      <c r="H3" s="43"/>
    </row>
    <row r="4" spans="1:12" ht="24" customHeight="1">
      <c r="A4" s="71" t="s">
        <v>14</v>
      </c>
      <c r="B4" s="47"/>
      <c r="C4" s="48"/>
      <c r="D4" s="47"/>
      <c r="E4" s="48"/>
      <c r="F4" s="47"/>
      <c r="G4" s="48"/>
      <c r="H4" s="46"/>
    </row>
    <row r="5" spans="1:12" ht="24" customHeight="1">
      <c r="A5" s="46"/>
      <c r="B5" s="47"/>
      <c r="C5" s="49"/>
      <c r="D5" s="47"/>
      <c r="E5" s="49"/>
      <c r="F5" s="47"/>
      <c r="G5" s="50" t="s">
        <v>7</v>
      </c>
      <c r="H5" s="46"/>
    </row>
    <row r="6" spans="1:12" ht="24" customHeight="1" thickBot="1">
      <c r="A6" s="49"/>
      <c r="B6" s="49"/>
      <c r="C6" s="50"/>
      <c r="D6" s="49"/>
      <c r="E6" s="50"/>
      <c r="F6" s="49"/>
      <c r="G6" s="50" t="s">
        <v>8</v>
      </c>
      <c r="H6" s="49"/>
    </row>
    <row r="7" spans="1:12" ht="69.75" customHeight="1">
      <c r="A7" s="51" t="s">
        <v>9</v>
      </c>
      <c r="B7" s="121" t="s">
        <v>10</v>
      </c>
      <c r="C7" s="73"/>
      <c r="D7" s="121" t="s">
        <v>10</v>
      </c>
      <c r="E7" s="73"/>
      <c r="F7" s="121" t="s">
        <v>10</v>
      </c>
      <c r="G7" s="73"/>
      <c r="H7" s="123" t="s">
        <v>11</v>
      </c>
    </row>
    <row r="8" spans="1:12" ht="24" customHeight="1" thickBot="1">
      <c r="A8" s="52" t="s">
        <v>12</v>
      </c>
      <c r="B8" s="122"/>
      <c r="C8" s="74" t="s">
        <v>28</v>
      </c>
      <c r="D8" s="122"/>
      <c r="E8" s="74" t="s">
        <v>29</v>
      </c>
      <c r="F8" s="122"/>
      <c r="G8" s="74"/>
      <c r="H8" s="124"/>
    </row>
    <row r="9" spans="1:12" ht="24" customHeight="1">
      <c r="A9" s="53"/>
      <c r="B9" s="125">
        <v>1</v>
      </c>
      <c r="C9" s="54"/>
      <c r="D9" s="125"/>
      <c r="E9" s="54"/>
      <c r="F9" s="55"/>
      <c r="G9" s="54"/>
      <c r="H9" s="56"/>
    </row>
    <row r="10" spans="1:12" ht="24" customHeight="1">
      <c r="A10" s="57"/>
      <c r="B10" s="126"/>
      <c r="C10" s="59">
        <f>+K10/3</f>
        <v>2580.5833333333335</v>
      </c>
      <c r="D10" s="126"/>
      <c r="E10" s="54">
        <v>238.65</v>
      </c>
      <c r="F10" s="58"/>
      <c r="G10" s="59">
        <f>+C10+E10</f>
        <v>2819.2333333333336</v>
      </c>
      <c r="H10" s="60" t="s">
        <v>31</v>
      </c>
      <c r="K10" s="42">
        <v>7741.75</v>
      </c>
      <c r="L10" s="42" t="s">
        <v>26</v>
      </c>
    </row>
    <row r="11" spans="1:12" ht="24" customHeight="1">
      <c r="A11" s="53"/>
      <c r="B11" s="61">
        <v>2</v>
      </c>
      <c r="C11" s="59">
        <f>+K10/3</f>
        <v>2580.5833333333335</v>
      </c>
      <c r="D11" s="61"/>
      <c r="E11" s="59">
        <v>311.39</v>
      </c>
      <c r="F11" s="61"/>
      <c r="G11" s="59">
        <f>+E11+C11</f>
        <v>2891.9733333333334</v>
      </c>
      <c r="H11" s="60" t="s">
        <v>32</v>
      </c>
      <c r="K11" s="42">
        <v>669.87</v>
      </c>
      <c r="L11" s="42" t="s">
        <v>27</v>
      </c>
    </row>
    <row r="12" spans="1:12" ht="24" customHeight="1">
      <c r="A12" s="53"/>
      <c r="B12" s="125">
        <v>3</v>
      </c>
      <c r="C12" s="54">
        <f>+K10/3+0.01</f>
        <v>2580.5933333333337</v>
      </c>
      <c r="D12" s="125"/>
      <c r="E12" s="54">
        <v>395.96</v>
      </c>
      <c r="F12" s="55"/>
      <c r="G12" s="54">
        <f>+C12+E12</f>
        <v>2976.5533333333337</v>
      </c>
      <c r="H12" s="60" t="s">
        <v>33</v>
      </c>
    </row>
    <row r="13" spans="1:12" ht="24" customHeight="1">
      <c r="A13" s="57"/>
      <c r="B13" s="126"/>
      <c r="C13" s="59"/>
      <c r="D13" s="126"/>
      <c r="E13" s="59"/>
      <c r="F13" s="58"/>
      <c r="G13" s="59"/>
      <c r="H13" s="60"/>
    </row>
    <row r="14" spans="1:12" ht="24" customHeight="1">
      <c r="A14" s="53"/>
      <c r="B14" s="125"/>
      <c r="C14" s="54"/>
      <c r="D14" s="125"/>
      <c r="E14" s="54"/>
      <c r="F14" s="55"/>
      <c r="G14" s="54"/>
      <c r="H14" s="60"/>
      <c r="K14" s="80"/>
    </row>
    <row r="15" spans="1:12" ht="24" customHeight="1">
      <c r="A15" s="57"/>
      <c r="B15" s="126"/>
      <c r="C15" s="59"/>
      <c r="D15" s="126"/>
      <c r="E15" s="59"/>
      <c r="F15" s="58"/>
      <c r="G15" s="59"/>
      <c r="H15" s="60"/>
      <c r="K15" s="81" t="s">
        <v>30</v>
      </c>
    </row>
    <row r="16" spans="1:12" ht="24" customHeight="1">
      <c r="A16" s="53"/>
      <c r="B16" s="125"/>
      <c r="C16" s="54"/>
      <c r="D16" s="125"/>
      <c r="E16" s="54"/>
      <c r="F16" s="55"/>
      <c r="G16" s="54"/>
      <c r="H16" s="60"/>
    </row>
    <row r="17" spans="1:8" ht="24" customHeight="1">
      <c r="A17" s="57"/>
      <c r="B17" s="126"/>
      <c r="C17" s="59"/>
      <c r="D17" s="126"/>
      <c r="E17" s="59"/>
      <c r="F17" s="58"/>
      <c r="G17" s="59"/>
      <c r="H17" s="60"/>
    </row>
    <row r="18" spans="1:8" ht="24" customHeight="1">
      <c r="A18" s="57"/>
      <c r="B18" s="125"/>
      <c r="C18" s="54"/>
      <c r="D18" s="125"/>
      <c r="E18" s="54"/>
      <c r="F18" s="55"/>
      <c r="G18" s="54"/>
      <c r="H18" s="60"/>
    </row>
    <row r="19" spans="1:8" ht="24" customHeight="1">
      <c r="A19" s="57"/>
      <c r="B19" s="126"/>
      <c r="C19" s="59"/>
      <c r="D19" s="126"/>
      <c r="E19" s="59"/>
      <c r="F19" s="58"/>
      <c r="G19" s="59"/>
      <c r="H19" s="60"/>
    </row>
    <row r="20" spans="1:8" ht="24" customHeight="1">
      <c r="A20" s="57"/>
      <c r="B20" s="125"/>
      <c r="C20" s="54"/>
      <c r="D20" s="125"/>
      <c r="E20" s="54"/>
      <c r="F20" s="55"/>
      <c r="G20" s="54"/>
      <c r="H20" s="60"/>
    </row>
    <row r="21" spans="1:8" ht="24" customHeight="1">
      <c r="A21" s="57"/>
      <c r="B21" s="126"/>
      <c r="C21" s="59"/>
      <c r="D21" s="126"/>
      <c r="E21" s="59"/>
      <c r="F21" s="58"/>
      <c r="G21" s="59"/>
      <c r="H21" s="60"/>
    </row>
    <row r="22" spans="1:8" ht="24" customHeight="1">
      <c r="A22" s="57"/>
      <c r="B22" s="125"/>
      <c r="C22" s="54"/>
      <c r="D22" s="125"/>
      <c r="E22" s="54"/>
      <c r="F22" s="125"/>
      <c r="G22" s="54"/>
      <c r="H22" s="60"/>
    </row>
    <row r="23" spans="1:8" ht="24" customHeight="1">
      <c r="A23" s="57"/>
      <c r="B23" s="126"/>
      <c r="C23" s="59"/>
      <c r="D23" s="126"/>
      <c r="E23" s="59"/>
      <c r="F23" s="126"/>
      <c r="G23" s="59"/>
      <c r="H23" s="60"/>
    </row>
    <row r="24" spans="1:8" ht="24" customHeight="1">
      <c r="A24" s="57"/>
      <c r="B24" s="125"/>
      <c r="C24" s="54"/>
      <c r="D24" s="125"/>
      <c r="E24" s="54"/>
      <c r="F24" s="125"/>
      <c r="G24" s="54"/>
      <c r="H24" s="60"/>
    </row>
    <row r="25" spans="1:8" ht="24" customHeight="1">
      <c r="A25" s="57"/>
      <c r="B25" s="126"/>
      <c r="C25" s="59"/>
      <c r="D25" s="126"/>
      <c r="E25" s="59"/>
      <c r="F25" s="126"/>
      <c r="G25" s="59"/>
      <c r="H25" s="60"/>
    </row>
    <row r="26" spans="1:8" ht="24" customHeight="1">
      <c r="A26" s="57"/>
      <c r="B26" s="125"/>
      <c r="C26" s="54"/>
      <c r="D26" s="125"/>
      <c r="E26" s="54"/>
      <c r="F26" s="125"/>
      <c r="G26" s="54"/>
      <c r="H26" s="60"/>
    </row>
    <row r="27" spans="1:8" ht="24" customHeight="1">
      <c r="A27" s="57"/>
      <c r="B27" s="126"/>
      <c r="C27" s="59"/>
      <c r="D27" s="126"/>
      <c r="E27" s="59"/>
      <c r="F27" s="126"/>
      <c r="G27" s="59"/>
      <c r="H27" s="60"/>
    </row>
    <row r="28" spans="1:8" ht="24" customHeight="1">
      <c r="A28" s="57"/>
      <c r="B28" s="125"/>
      <c r="C28" s="54"/>
      <c r="D28" s="125"/>
      <c r="E28" s="54"/>
      <c r="F28" s="127"/>
      <c r="G28" s="54"/>
      <c r="H28" s="60"/>
    </row>
    <row r="29" spans="1:8" ht="24" customHeight="1">
      <c r="A29" s="57"/>
      <c r="B29" s="126"/>
      <c r="C29" s="59"/>
      <c r="D29" s="126"/>
      <c r="E29" s="59"/>
      <c r="F29" s="126"/>
      <c r="G29" s="59"/>
      <c r="H29" s="60"/>
    </row>
    <row r="30" spans="1:8" ht="24" customHeight="1">
      <c r="A30" s="62"/>
      <c r="B30" s="125"/>
      <c r="C30" s="54"/>
      <c r="D30" s="125"/>
      <c r="E30" s="54"/>
      <c r="F30" s="127"/>
      <c r="G30" s="54"/>
      <c r="H30" s="60"/>
    </row>
    <row r="31" spans="1:8" ht="24" customHeight="1">
      <c r="A31" s="62"/>
      <c r="B31" s="126"/>
      <c r="C31" s="59"/>
      <c r="D31" s="126"/>
      <c r="E31" s="59"/>
      <c r="F31" s="126"/>
      <c r="G31" s="59"/>
      <c r="H31" s="60"/>
    </row>
    <row r="32" spans="1:8" ht="24" customHeight="1">
      <c r="A32" s="57"/>
      <c r="B32" s="125"/>
      <c r="C32" s="54"/>
      <c r="D32" s="125"/>
      <c r="E32" s="54"/>
      <c r="F32" s="127"/>
      <c r="G32" s="54"/>
      <c r="H32" s="60"/>
    </row>
    <row r="33" spans="1:8" ht="24" customHeight="1">
      <c r="A33" s="57"/>
      <c r="B33" s="126"/>
      <c r="C33" s="59"/>
      <c r="D33" s="126"/>
      <c r="E33" s="59"/>
      <c r="F33" s="126"/>
      <c r="G33" s="59"/>
      <c r="H33" s="60"/>
    </row>
    <row r="34" spans="1:8" ht="24" customHeight="1">
      <c r="A34" s="57"/>
      <c r="B34" s="125"/>
      <c r="C34" s="54"/>
      <c r="D34" s="125"/>
      <c r="E34" s="54"/>
      <c r="F34" s="127"/>
      <c r="G34" s="54"/>
      <c r="H34" s="75"/>
    </row>
    <row r="35" spans="1:8" ht="24" customHeight="1">
      <c r="A35" s="57"/>
      <c r="B35" s="126"/>
      <c r="C35" s="59"/>
      <c r="D35" s="126"/>
      <c r="E35" s="59"/>
      <c r="F35" s="126"/>
      <c r="G35" s="59"/>
      <c r="H35" s="60"/>
    </row>
    <row r="36" spans="1:8" ht="24" customHeight="1">
      <c r="A36" s="57"/>
      <c r="B36" s="125"/>
      <c r="C36" s="54"/>
      <c r="D36" s="125"/>
      <c r="E36" s="54"/>
      <c r="F36" s="127"/>
      <c r="G36" s="54"/>
      <c r="H36" s="60"/>
    </row>
    <row r="37" spans="1:8" ht="24" customHeight="1">
      <c r="A37" s="57"/>
      <c r="B37" s="126"/>
      <c r="C37" s="59"/>
      <c r="D37" s="126"/>
      <c r="E37" s="59"/>
      <c r="F37" s="126"/>
      <c r="G37" s="59"/>
      <c r="H37" s="60"/>
    </row>
    <row r="38" spans="1:8" ht="24" customHeight="1">
      <c r="A38" s="57"/>
      <c r="B38" s="125"/>
      <c r="C38" s="54"/>
      <c r="D38" s="125"/>
      <c r="E38" s="54"/>
      <c r="F38" s="127"/>
      <c r="G38" s="54"/>
      <c r="H38" s="60"/>
    </row>
    <row r="39" spans="1:8" ht="24" customHeight="1" thickBot="1">
      <c r="A39" s="63"/>
      <c r="B39" s="126"/>
      <c r="C39" s="59"/>
      <c r="D39" s="126"/>
      <c r="E39" s="59"/>
      <c r="F39" s="125"/>
      <c r="G39" s="64"/>
      <c r="H39" s="65"/>
    </row>
    <row r="40" spans="1:8" ht="24" customHeight="1" thickBot="1">
      <c r="A40" s="66" t="s">
        <v>13</v>
      </c>
      <c r="B40" s="67"/>
      <c r="C40" s="68"/>
      <c r="D40" s="69"/>
      <c r="E40" s="68"/>
      <c r="F40" s="69"/>
      <c r="G40" s="76"/>
      <c r="H40" s="77"/>
    </row>
    <row r="42" spans="1:8" ht="24" customHeight="1">
      <c r="A42" s="71" t="s">
        <v>15</v>
      </c>
      <c r="C42" s="78" t="s">
        <v>16</v>
      </c>
      <c r="D42" s="78"/>
      <c r="E42" s="78" t="s">
        <v>18</v>
      </c>
      <c r="F42" s="78"/>
      <c r="G42" s="78" t="s">
        <v>16</v>
      </c>
      <c r="H42" s="78"/>
    </row>
    <row r="43" spans="1:8" ht="24" customHeight="1">
      <c r="C43" s="78" t="s">
        <v>17</v>
      </c>
      <c r="D43" s="78"/>
      <c r="E43" s="78" t="s">
        <v>19</v>
      </c>
      <c r="F43" s="78"/>
      <c r="G43" s="78" t="s">
        <v>17</v>
      </c>
      <c r="H43" s="78"/>
    </row>
  </sheetData>
  <mergeCells count="43">
    <mergeCell ref="B36:B37"/>
    <mergeCell ref="D36:D37"/>
    <mergeCell ref="F36:F37"/>
    <mergeCell ref="B38:B39"/>
    <mergeCell ref="D38:D39"/>
    <mergeCell ref="F38:F39"/>
    <mergeCell ref="B32:B33"/>
    <mergeCell ref="D32:D33"/>
    <mergeCell ref="F32:F33"/>
    <mergeCell ref="B34:B35"/>
    <mergeCell ref="D34:D35"/>
    <mergeCell ref="F34:F35"/>
    <mergeCell ref="B28:B29"/>
    <mergeCell ref="D28:D29"/>
    <mergeCell ref="F28:F29"/>
    <mergeCell ref="B30:B31"/>
    <mergeCell ref="D30:D31"/>
    <mergeCell ref="F30:F31"/>
    <mergeCell ref="F22:F23"/>
    <mergeCell ref="B24:B25"/>
    <mergeCell ref="D24:D25"/>
    <mergeCell ref="F24:F25"/>
    <mergeCell ref="B26:B27"/>
    <mergeCell ref="D26:D27"/>
    <mergeCell ref="F26:F27"/>
    <mergeCell ref="B18:B19"/>
    <mergeCell ref="D18:D19"/>
    <mergeCell ref="B20:B21"/>
    <mergeCell ref="D20:D21"/>
    <mergeCell ref="B22:B23"/>
    <mergeCell ref="D22:D23"/>
    <mergeCell ref="B12:B13"/>
    <mergeCell ref="D12:D13"/>
    <mergeCell ref="B14:B15"/>
    <mergeCell ref="D14:D15"/>
    <mergeCell ref="B16:B17"/>
    <mergeCell ref="D16:D17"/>
    <mergeCell ref="B7:B8"/>
    <mergeCell ref="D7:D8"/>
    <mergeCell ref="F7:F8"/>
    <mergeCell ref="H7:H8"/>
    <mergeCell ref="B9:B10"/>
    <mergeCell ref="D9:D10"/>
  </mergeCells>
  <pageMargins left="0.78740157480314965" right="0.39370078740157483" top="0.39370078740157483" bottom="0.39370078740157483" header="0" footer="0"/>
  <pageSetup paperSize="9" scale="54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Presupuesto</vt:lpstr>
      <vt:lpstr>Planes</vt:lpstr>
      <vt:lpstr>Planes!Área_de_impresión</vt:lpstr>
      <vt:lpstr>Presupuesto!Área_de_impresión</vt:lpstr>
    </vt:vector>
  </TitlesOfParts>
  <Company>Estudio Contable Sauan &amp; Asoc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AUDITORIA05</cp:lastModifiedBy>
  <cp:lastPrinted>2023-01-31T14:36:31Z</cp:lastPrinted>
  <dcterms:created xsi:type="dcterms:W3CDTF">2003-02-06T11:48:49Z</dcterms:created>
  <dcterms:modified xsi:type="dcterms:W3CDTF">2023-02-24T14:55:51Z</dcterms:modified>
</cp:coreProperties>
</file>