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390" windowWidth="11340" windowHeight="6165"/>
  </bookViews>
  <sheets>
    <sheet name="Presupuesto" sheetId="3" r:id="rId1"/>
    <sheet name="Planes" sheetId="4" r:id="rId2"/>
    <sheet name="Plan IIBB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Planes!$A$1:$H$40</definedName>
    <definedName name="_xlnm.Print_Area" localSheetId="0">Presupuesto!$A$1:$AT$24</definedName>
  </definedNames>
  <calcPr calcId="144525"/>
</workbook>
</file>

<file path=xl/calcChain.xml><?xml version="1.0" encoding="utf-8"?>
<calcChain xmlns="http://schemas.openxmlformats.org/spreadsheetml/2006/main">
  <c r="AZ17" i="3" l="1"/>
  <c r="AZ10" i="3"/>
  <c r="AZ14" i="3"/>
  <c r="AZ15" i="3"/>
  <c r="AZ16" i="3"/>
  <c r="AX12" i="3" l="1"/>
  <c r="AW12" i="3"/>
  <c r="AV12" i="3"/>
  <c r="AU12" i="3"/>
  <c r="AT12" i="3"/>
  <c r="AY15" i="3" l="1"/>
  <c r="AY16" i="3"/>
  <c r="AX15" i="3" l="1"/>
  <c r="AX16" i="3"/>
  <c r="AW15" i="3" l="1"/>
  <c r="AW16" i="3"/>
  <c r="AV15" i="3" l="1"/>
  <c r="AV16" i="3"/>
  <c r="AU15" i="3" l="1"/>
  <c r="AT15" i="3"/>
  <c r="AS15" i="3"/>
  <c r="AR15" i="3"/>
  <c r="AQ15" i="3"/>
  <c r="AP15" i="3"/>
  <c r="AU16" i="3"/>
  <c r="AT16" i="3"/>
  <c r="AS16" i="3"/>
  <c r="AR16" i="3"/>
  <c r="AQ16" i="3"/>
  <c r="AP16" i="3"/>
  <c r="AO17" i="3" l="1"/>
  <c r="AO11" i="3"/>
  <c r="AM17" i="3" l="1"/>
  <c r="AM11" i="3"/>
  <c r="AV11" i="3" l="1"/>
  <c r="AW11" i="3" s="1"/>
  <c r="AX11" i="3" s="1"/>
  <c r="AY11" i="3" s="1"/>
  <c r="AZ11" i="3" s="1"/>
  <c r="AL17" i="3"/>
  <c r="AL11" i="3"/>
  <c r="AK17" i="3" l="1"/>
  <c r="AK11" i="3"/>
  <c r="AN15" i="3" l="1"/>
  <c r="AM15" i="3"/>
  <c r="AL15" i="3"/>
  <c r="AK15" i="3"/>
  <c r="AJ15" i="3"/>
  <c r="AJ17" i="3" l="1"/>
  <c r="AJ11" i="3"/>
  <c r="AI16" i="3" l="1"/>
  <c r="AN16" i="3" l="1"/>
  <c r="AM16" i="3" l="1"/>
  <c r="AG17" i="3" l="1"/>
  <c r="AG11" i="3"/>
  <c r="AL16" i="3"/>
  <c r="AH15" i="3" l="1"/>
  <c r="AG15" i="3"/>
  <c r="AF15" i="3"/>
  <c r="AK16" i="3"/>
  <c r="AE17" i="3" l="1"/>
  <c r="AE11" i="3"/>
  <c r="AJ16" i="3"/>
  <c r="AE15" i="3" l="1"/>
  <c r="AD15" i="3"/>
  <c r="AH16" i="3" l="1"/>
  <c r="AG16" i="3"/>
  <c r="AF16" i="3"/>
  <c r="AE16" i="3"/>
  <c r="AD16" i="3"/>
  <c r="AB15" i="3"/>
  <c r="AB16" i="3"/>
  <c r="AA17" i="3" l="1"/>
  <c r="AA11" i="3"/>
  <c r="Z17" i="3"/>
  <c r="Z11" i="3"/>
  <c r="Y17" i="3"/>
  <c r="X17" i="3"/>
  <c r="W17" i="3"/>
  <c r="W11" i="3"/>
  <c r="W10" i="3"/>
  <c r="U11" i="3"/>
  <c r="T11" i="3"/>
  <c r="T17" i="3"/>
  <c r="S17" i="3"/>
  <c r="S11" i="3"/>
  <c r="R17" i="3"/>
  <c r="R11" i="3"/>
  <c r="S15" i="3"/>
  <c r="T15" i="3" s="1"/>
  <c r="R16" i="3"/>
  <c r="S16" i="3" s="1"/>
  <c r="T16" i="3" s="1"/>
  <c r="Q16" i="3"/>
  <c r="Q17" i="3"/>
  <c r="Q11" i="3"/>
  <c r="C12" i="4"/>
  <c r="U15" i="3" l="1"/>
  <c r="W15" i="3" s="1"/>
  <c r="Y15" i="3" s="1"/>
  <c r="Z15" i="3" s="1"/>
  <c r="AA15" i="3" s="1"/>
  <c r="U16" i="3"/>
  <c r="W16" i="3" s="1"/>
  <c r="Y16" i="3" s="1"/>
  <c r="Z16" i="3" s="1"/>
  <c r="AA16" i="3" s="1"/>
  <c r="J19" i="3"/>
  <c r="K19" i="3"/>
  <c r="L19" i="3"/>
  <c r="M19" i="3"/>
  <c r="N19" i="3"/>
  <c r="O19" i="3"/>
  <c r="I17" i="3"/>
  <c r="AC17" i="3" l="1"/>
  <c r="I11" i="3"/>
  <c r="G12" i="4"/>
  <c r="C11" i="4"/>
  <c r="G11" i="4" s="1"/>
  <c r="C10" i="4"/>
  <c r="G10" i="4" s="1"/>
  <c r="I14" i="3"/>
  <c r="AH17" i="3" l="1"/>
  <c r="P14" i="3"/>
  <c r="Q14" i="3" s="1"/>
  <c r="R14" i="3" s="1"/>
  <c r="T14" i="3"/>
  <c r="T19" i="3" s="1"/>
  <c r="I19" i="3"/>
  <c r="H17" i="3"/>
  <c r="H11" i="3"/>
  <c r="S14" i="3"/>
  <c r="AC11" i="3" l="1"/>
  <c r="U14" i="3"/>
  <c r="V14" i="3" s="1"/>
  <c r="W14" i="3" s="1"/>
  <c r="AA14" i="3" s="1"/>
  <c r="AF14" i="3" s="1"/>
  <c r="AG14" i="3" s="1"/>
  <c r="G17" i="3"/>
  <c r="G11" i="3"/>
  <c r="AV17" i="3" l="1"/>
  <c r="AW17" i="3" s="1"/>
  <c r="AX17" i="3" s="1"/>
  <c r="AY17" i="3" s="1"/>
  <c r="AZ19" i="3" s="1"/>
  <c r="AH19" i="3"/>
  <c r="F17" i="3"/>
  <c r="F11" i="3"/>
  <c r="AI19" i="3" l="1"/>
  <c r="AC19" i="3"/>
  <c r="AD10" i="3"/>
  <c r="E17" i="3"/>
  <c r="AJ19" i="3" l="1"/>
  <c r="AK14" i="3"/>
  <c r="AD19" i="3"/>
  <c r="D19" i="3"/>
  <c r="AK19" i="3" l="1"/>
  <c r="AE19" i="3"/>
  <c r="AF10" i="3"/>
  <c r="U17" i="3"/>
  <c r="Q19" i="3"/>
  <c r="E11" i="3"/>
  <c r="AL19" i="3" l="1"/>
  <c r="E19" i="3"/>
  <c r="AM19" i="3" l="1"/>
  <c r="AG19" i="3"/>
  <c r="AH10" i="3"/>
  <c r="AK10" i="3" s="1"/>
  <c r="AU10" i="3" s="1"/>
  <c r="AV10" i="3" s="1"/>
  <c r="AW10" i="3" s="1"/>
  <c r="AX10" i="3" s="1"/>
  <c r="AY10" i="3" s="1"/>
  <c r="F19" i="3"/>
  <c r="AN19" i="3" l="1"/>
  <c r="Z19" i="3"/>
  <c r="G19" i="3"/>
  <c r="AO19" i="3" l="1"/>
  <c r="AA19" i="3"/>
  <c r="AB19" i="3"/>
  <c r="H19" i="3"/>
  <c r="AP19" i="3" l="1"/>
  <c r="R19" i="3"/>
  <c r="AQ19" i="3" l="1"/>
  <c r="S19" i="3"/>
  <c r="AR19" i="3" l="1"/>
  <c r="P17" i="3"/>
  <c r="AS19" i="3" l="1"/>
  <c r="AT14" i="3"/>
  <c r="W19" i="3"/>
  <c r="U19" i="3"/>
  <c r="V19" i="3"/>
  <c r="P11" i="3"/>
  <c r="P19" i="3" s="1"/>
  <c r="X11" i="3"/>
  <c r="Y11" i="3" s="1"/>
  <c r="Y19" i="3" s="1"/>
  <c r="AT19" i="3" l="1"/>
  <c r="AU14" i="3"/>
  <c r="X19" i="3"/>
  <c r="AU19" i="3" l="1"/>
  <c r="AV14" i="3"/>
  <c r="AV19" i="3" l="1"/>
  <c r="AW14" i="3"/>
  <c r="AW19" i="3" l="1"/>
  <c r="AX14" i="3"/>
  <c r="AX19" i="3" l="1"/>
  <c r="AY14" i="3"/>
  <c r="AY19" i="3" s="1"/>
</calcChain>
</file>

<file path=xl/comments1.xml><?xml version="1.0" encoding="utf-8"?>
<comments xmlns="http://schemas.openxmlformats.org/spreadsheetml/2006/main">
  <authors>
    <author>Luffi</author>
    <author>User</author>
  </authors>
  <commentList>
    <comment ref="C15" authorId="0">
      <text>
        <r>
          <rPr>
            <b/>
            <sz val="10"/>
            <color indexed="81"/>
            <rFont val="Tahoma"/>
            <family val="2"/>
          </rPr>
          <t>IMPAGO</t>
        </r>
      </text>
    </comment>
    <comment ref="C16" authorId="1">
      <text>
        <r>
          <rPr>
            <b/>
            <sz val="10"/>
            <color indexed="81"/>
            <rFont val="Tahoma"/>
            <family val="2"/>
          </rPr>
          <t xml:space="preserve">IMPAGO 
</t>
        </r>
      </text>
    </comment>
  </commentList>
</comments>
</file>

<file path=xl/sharedStrings.xml><?xml version="1.0" encoding="utf-8"?>
<sst xmlns="http://schemas.openxmlformats.org/spreadsheetml/2006/main" count="52" uniqueCount="45">
  <si>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</si>
  <si>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</si>
  <si>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</si>
  <si>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</si>
  <si>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</si>
  <si>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</si>
  <si>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</si>
  <si>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</si>
  <si>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</si>
  <si>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</si>
  <si>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</si>
  <si>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</si>
  <si>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</si>
  <si>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</si>
  <si>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</si>
  <si>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</si>
  <si>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</si>
  <si>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</si>
  <si>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</si>
  <si>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</si>
  <si>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</si>
  <si>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</si>
  <si>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</si>
  <si>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Silvia Pardal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</si>
  <si>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</si>
  <si>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</si>
  <si>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</si>
  <si>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</si>
  <si>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</si>
  <si>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</si>
  <si>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</si>
  <si>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</si>
  <si>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</si>
  <si>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</si>
  <si>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</si>
  <si>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Saldo a Favor</t>
  </si>
  <si>
    <t xml:space="preserve"> </t>
  </si>
  <si>
    <t>Monotributo-Cat F</t>
  </si>
  <si>
    <t>Monotributo-Cat G</t>
  </si>
  <si>
    <t>A Favor</t>
  </si>
  <si>
    <t>Saldo A Favor</t>
  </si>
  <si>
    <t>Plan IIBB (6 Cuotas)</t>
  </si>
  <si>
    <t>Fecha</t>
  </si>
  <si>
    <t>C</t>
  </si>
  <si>
    <t>7752930-5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</si>
</sst>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20"/>
      <name val="Bookman Old Style"/>
      <family val="1"/>
    </font>
    <font>
      <b/>
      <sz val="10"/>
      <color indexed="81"/>
      <name val="Tahoma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15" fontId="5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5" fontId="9" fillId="0" borderId="0" xfId="0" applyNumberFormat="1" applyFont="1" applyFill="1" applyBorder="1" applyAlignment="1">
      <alignment horizontal="left" vertical="center"/>
    </xf>
    <xf numFmtId="15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4" borderId="3" xfId="0" applyFont="1" applyFill="1" applyBorder="1" applyAlignment="1">
      <alignment horizontal="centerContinuous" vertical="center"/>
    </xf>
    <xf numFmtId="164" fontId="15" fillId="4" borderId="3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15" fontId="15" fillId="4" borderId="10" xfId="0" applyNumberFormat="1" applyFont="1" applyFill="1" applyBorder="1" applyAlignment="1">
      <alignment horizontal="center" vertical="center"/>
    </xf>
    <xf numFmtId="15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3" fontId="15" fillId="0" borderId="0" xfId="2" applyNumberFormat="1" applyFont="1" applyFill="1" applyAlignment="1">
      <alignment horizontal="center" vertical="center"/>
    </xf>
    <xf numFmtId="0" fontId="16" fillId="0" borderId="0" xfId="0" applyFont="1"/>
    <xf numFmtId="0" fontId="19" fillId="0" borderId="0" xfId="2" applyFont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5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Fill="1" applyAlignment="1">
      <alignment vertical="center"/>
    </xf>
    <xf numFmtId="3" fontId="15" fillId="0" borderId="0" xfId="2" applyNumberFormat="1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Alignment="1">
      <alignment horizontal="center"/>
    </xf>
    <xf numFmtId="0" fontId="15" fillId="0" borderId="20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14" fontId="15" fillId="0" borderId="24" xfId="2" applyNumberFormat="1" applyFont="1" applyFill="1" applyBorder="1" applyAlignment="1">
      <alignment horizontal="center" vertical="center"/>
    </xf>
    <xf numFmtId="44" fontId="16" fillId="0" borderId="24" xfId="2" applyNumberFormat="1" applyFont="1" applyFill="1" applyBorder="1" applyAlignment="1">
      <alignment vertical="center"/>
    </xf>
    <xf numFmtId="0" fontId="16" fillId="0" borderId="25" xfId="2" applyFont="1" applyFill="1" applyBorder="1" applyAlignment="1">
      <alignment horizontal="center" vertical="center" textRotation="90"/>
    </xf>
    <xf numFmtId="44" fontId="15" fillId="0" borderId="26" xfId="2" applyNumberFormat="1" applyFont="1" applyFill="1" applyBorder="1" applyAlignment="1">
      <alignment vertical="center"/>
    </xf>
    <xf numFmtId="14" fontId="15" fillId="0" borderId="27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44" fontId="16" fillId="0" borderId="27" xfId="2" applyNumberFormat="1" applyFont="1" applyFill="1" applyBorder="1" applyAlignment="1">
      <alignment vertical="center"/>
    </xf>
    <xf numFmtId="44" fontId="15" fillId="0" borderId="29" xfId="2" applyNumberFormat="1" applyFont="1" applyFill="1" applyBorder="1" applyAlignment="1">
      <alignment vertical="center"/>
    </xf>
    <xf numFmtId="0" fontId="16" fillId="0" borderId="30" xfId="2" applyNumberFormat="1" applyFont="1" applyFill="1" applyBorder="1" applyAlignment="1">
      <alignment horizontal="center" vertical="center"/>
    </xf>
    <xf numFmtId="14" fontId="15" fillId="3" borderId="27" xfId="2" applyNumberFormat="1" applyFont="1" applyFill="1" applyBorder="1" applyAlignment="1">
      <alignment horizontal="center" vertical="center"/>
    </xf>
    <xf numFmtId="14" fontId="15" fillId="0" borderId="32" xfId="2" applyNumberFormat="1" applyFont="1" applyFill="1" applyBorder="1" applyAlignment="1">
      <alignment horizontal="center" vertical="center"/>
    </xf>
    <xf numFmtId="44" fontId="16" fillId="0" borderId="32" xfId="2" applyNumberFormat="1" applyFont="1" applyFill="1" applyBorder="1" applyAlignment="1">
      <alignment vertical="center"/>
    </xf>
    <xf numFmtId="44" fontId="15" fillId="0" borderId="33" xfId="2" applyNumberFormat="1" applyFont="1" applyFill="1" applyBorder="1" applyAlignment="1">
      <alignment vertical="center"/>
    </xf>
    <xf numFmtId="14" fontId="15" fillId="0" borderId="3" xfId="2" applyNumberFormat="1" applyFont="1" applyFill="1" applyBorder="1" applyAlignment="1">
      <alignment horizontal="center" vertical="center"/>
    </xf>
    <xf numFmtId="14" fontId="15" fillId="0" borderId="34" xfId="2" applyNumberFormat="1" applyFont="1" applyFill="1" applyBorder="1" applyAlignment="1">
      <alignment horizontal="center" vertical="center"/>
    </xf>
    <xf numFmtId="44" fontId="15" fillId="0" borderId="35" xfId="2" applyNumberFormat="1" applyFont="1" applyFill="1" applyBorder="1" applyAlignment="1">
      <alignment vertical="center"/>
    </xf>
    <xf numFmtId="14" fontId="15" fillId="0" borderId="3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3" fontId="15" fillId="0" borderId="36" xfId="2" applyNumberFormat="1" applyFont="1" applyFill="1" applyBorder="1" applyAlignment="1">
      <alignment horizontal="center" vertical="center"/>
    </xf>
    <xf numFmtId="44" fontId="15" fillId="4" borderId="21" xfId="2" applyNumberFormat="1" applyFont="1" applyFill="1" applyBorder="1" applyAlignment="1">
      <alignment horizontal="center" vertical="center" wrapText="1"/>
    </xf>
    <xf numFmtId="44" fontId="15" fillId="4" borderId="23" xfId="2" applyNumberFormat="1" applyFont="1" applyFill="1" applyBorder="1" applyAlignment="1">
      <alignment horizontal="center" vertical="center"/>
    </xf>
    <xf numFmtId="44" fontId="15" fillId="0" borderId="37" xfId="2" applyNumberFormat="1" applyFont="1" applyFill="1" applyBorder="1" applyAlignment="1">
      <alignment vertical="center"/>
    </xf>
    <xf numFmtId="44" fontId="15" fillId="0" borderId="38" xfId="2" applyNumberFormat="1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4" fontId="16" fillId="0" borderId="5" xfId="0" applyNumberFormat="1" applyFont="1" applyFill="1" applyBorder="1" applyAlignment="1">
      <alignment horizontal="right" vertical="center"/>
    </xf>
    <xf numFmtId="44" fontId="16" fillId="0" borderId="0" xfId="0" applyNumberFormat="1" applyFont="1"/>
    <xf numFmtId="0" fontId="22" fillId="0" borderId="0" xfId="0" applyFont="1"/>
    <xf numFmtId="15" fontId="16" fillId="0" borderId="17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8" fillId="0" borderId="8" xfId="0" applyNumberFormat="1" applyFont="1" applyFill="1" applyBorder="1" applyAlignment="1">
      <alignment horizontal="right" vertical="center"/>
    </xf>
    <xf numFmtId="4" fontId="17" fillId="0" borderId="5" xfId="0" applyNumberFormat="1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15" fontId="16" fillId="5" borderId="11" xfId="0" applyNumberFormat="1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left" vertical="center"/>
    </xf>
    <xf numFmtId="4" fontId="17" fillId="5" borderId="5" xfId="0" applyNumberFormat="1" applyFont="1" applyFill="1" applyBorder="1" applyAlignment="1">
      <alignment horizontal="right" vertical="center"/>
    </xf>
    <xf numFmtId="4" fontId="17" fillId="5" borderId="2" xfId="0" applyNumberFormat="1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vertical="center" wrapText="1"/>
    </xf>
    <xf numFmtId="4" fontId="16" fillId="5" borderId="5" xfId="0" applyNumberFormat="1" applyFont="1" applyFill="1" applyBorder="1" applyAlignment="1">
      <alignment horizontal="right" vertical="center"/>
    </xf>
    <xf numFmtId="43" fontId="16" fillId="5" borderId="6" xfId="1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>
      <alignment horizontal="right" vertical="center"/>
    </xf>
    <xf numFmtId="4" fontId="16" fillId="5" borderId="2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/>
    </xf>
    <xf numFmtId="43" fontId="2" fillId="0" borderId="26" xfId="3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/>
    </xf>
    <xf numFmtId="43" fontId="2" fillId="0" borderId="29" xfId="3" applyFont="1" applyFill="1" applyBorder="1" applyAlignment="1">
      <alignment horizontal="center" vertical="center"/>
    </xf>
    <xf numFmtId="43" fontId="2" fillId="0" borderId="37" xfId="3" applyFont="1" applyFill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/>
    </xf>
    <xf numFmtId="0" fontId="25" fillId="6" borderId="39" xfId="2" applyFont="1" applyFill="1" applyBorder="1" applyAlignment="1">
      <alignment horizontal="center" vertical="center" wrapText="1"/>
    </xf>
    <xf numFmtId="4" fontId="15" fillId="4" borderId="12" xfId="0" applyNumberFormat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horizontal="right" vertical="center" wrapText="1"/>
    </xf>
    <xf numFmtId="4" fontId="15" fillId="4" borderId="13" xfId="0" applyNumberFormat="1" applyFont="1" applyFill="1" applyBorder="1" applyAlignment="1">
      <alignment horizontal="right" vertical="center" wrapText="1"/>
    </xf>
    <xf numFmtId="4" fontId="15" fillId="4" borderId="14" xfId="0" applyNumberFormat="1" applyFont="1" applyFill="1" applyBorder="1" applyAlignment="1">
      <alignment horizontal="right" vertical="center" wrapText="1"/>
    </xf>
    <xf numFmtId="15" fontId="15" fillId="0" borderId="0" xfId="0" applyNumberFormat="1" applyFont="1" applyFill="1" applyAlignment="1">
      <alignment horizontal="left" vertical="center"/>
    </xf>
    <xf numFmtId="4" fontId="15" fillId="4" borderId="7" xfId="0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6" fillId="0" borderId="25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0" fontId="16" fillId="0" borderId="31" xfId="2" applyNumberFormat="1" applyFont="1" applyFill="1" applyBorder="1" applyAlignment="1">
      <alignment horizontal="center" vertical="center"/>
    </xf>
    <xf numFmtId="0" fontId="16" fillId="0" borderId="21" xfId="2" applyFont="1" applyBorder="1" applyAlignment="1">
      <alignment horizontal="center" vertical="center" textRotation="90"/>
    </xf>
    <xf numFmtId="0" fontId="16" fillId="0" borderId="23" xfId="2" applyFont="1" applyBorder="1" applyAlignment="1">
      <alignment horizontal="center" vertical="center" textRotation="90"/>
    </xf>
    <xf numFmtId="0" fontId="15" fillId="0" borderId="12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24" fillId="0" borderId="14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textRotation="255"/>
    </xf>
    <xf numFmtId="0" fontId="2" fillId="0" borderId="13" xfId="2" applyFont="1" applyFill="1" applyBorder="1" applyAlignment="1">
      <alignment horizontal="center" vertical="center" textRotation="255"/>
    </xf>
    <xf numFmtId="0" fontId="2" fillId="0" borderId="14" xfId="2" applyFont="1" applyFill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3" fontId="16" fillId="5" borderId="5" xfId="1" applyFont="1" applyFill="1" applyBorder="1" applyAlignment="1">
      <alignment horizontal="left" vertical="center"/>
    </xf>
    <xf numFmtId="0" fontId="16" fillId="5" borderId="0" xfId="0" applyFont="1" applyFill="1" applyAlignment="1">
      <alignment vertical="center"/>
    </xf>
    <xf numFmtId="4" fontId="16" fillId="5" borderId="29" xfId="0" applyNumberFormat="1" applyFont="1" applyFill="1" applyBorder="1" applyAlignment="1">
      <alignment horizontal="right" vertical="center"/>
    </xf>
    <xf numFmtId="4" fontId="17" fillId="5" borderId="29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3/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3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28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C24" sqref="BC24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46" width="18.42578125" style="1" hidden="1" customWidth="1"/>
    <col min="47" max="52" width="18.42578125" style="1" customWidth="1"/>
    <col min="53" max="16384" width="11.42578125" style="1"/>
  </cols>
  <sheetData>
    <row r="1" spans="1:52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52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52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52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52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52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52" s="30" customFormat="1" ht="18.75" customHeight="1">
      <c r="A7" s="121" t="s">
        <v>6</v>
      </c>
      <c r="B7" s="121"/>
      <c r="C7" s="121"/>
      <c r="D7" s="121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52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52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  <c r="AW9" s="34">
        <v>45203</v>
      </c>
      <c r="AX9" s="34">
        <v>45235</v>
      </c>
      <c r="AY9" s="34">
        <v>45266</v>
      </c>
      <c r="AZ9" s="34">
        <v>44927</v>
      </c>
    </row>
    <row r="10" spans="1:52" s="148" customFormat="1" ht="33.75" customHeight="1">
      <c r="A10" s="90">
        <v>45117</v>
      </c>
      <c r="B10" s="91" t="s">
        <v>5</v>
      </c>
      <c r="C10" s="147"/>
      <c r="D10" s="92">
        <v>1819.85</v>
      </c>
      <c r="E10" s="93">
        <v>2417.4699999999998</v>
      </c>
      <c r="F10" s="93">
        <v>2304.91</v>
      </c>
      <c r="G10" s="93">
        <v>2210.4499999999998</v>
      </c>
      <c r="H10" s="93">
        <v>2417.9499999999998</v>
      </c>
      <c r="I10" s="93">
        <v>2797.22</v>
      </c>
      <c r="J10" s="93">
        <v>2304.91</v>
      </c>
      <c r="K10" s="93">
        <v>2304.91</v>
      </c>
      <c r="L10" s="93">
        <v>2304.91</v>
      </c>
      <c r="M10" s="93">
        <v>2304.91</v>
      </c>
      <c r="N10" s="93">
        <v>2304.91</v>
      </c>
      <c r="O10" s="93">
        <v>2304.91</v>
      </c>
      <c r="P10" s="93">
        <v>1996.2</v>
      </c>
      <c r="Q10" s="93">
        <v>1586.33</v>
      </c>
      <c r="R10" s="93">
        <v>1575</v>
      </c>
      <c r="S10" s="93">
        <v>1856.49</v>
      </c>
      <c r="T10" s="93">
        <v>1716.75</v>
      </c>
      <c r="U10" s="93">
        <v>1575</v>
      </c>
      <c r="V10" s="93">
        <v>1575</v>
      </c>
      <c r="W10" s="93">
        <f>+U10</f>
        <v>1575</v>
      </c>
      <c r="X10" s="93">
        <v>1575</v>
      </c>
      <c r="Y10" s="93">
        <v>1954.85</v>
      </c>
      <c r="Z10" s="93">
        <v>2076.08</v>
      </c>
      <c r="AA10" s="93">
        <v>1958.6</v>
      </c>
      <c r="AB10" s="93">
        <v>2296.35</v>
      </c>
      <c r="AC10" s="93">
        <v>2475</v>
      </c>
      <c r="AD10" s="93">
        <f t="shared" ref="AD10:AZ10" si="0">+AC10</f>
        <v>2475</v>
      </c>
      <c r="AE10" s="93">
        <v>3778.71</v>
      </c>
      <c r="AF10" s="93">
        <f t="shared" si="0"/>
        <v>3778.71</v>
      </c>
      <c r="AG10" s="93">
        <v>3032.61</v>
      </c>
      <c r="AH10" s="93">
        <f t="shared" si="0"/>
        <v>3032.61</v>
      </c>
      <c r="AI10" s="93">
        <v>3130.96</v>
      </c>
      <c r="AJ10" s="93">
        <v>4837.51</v>
      </c>
      <c r="AK10" s="93">
        <f t="shared" si="0"/>
        <v>4837.51</v>
      </c>
      <c r="AL10" s="93">
        <v>5270.97</v>
      </c>
      <c r="AM10" s="93">
        <v>5419.18</v>
      </c>
      <c r="AN10" s="93">
        <v>6605.35</v>
      </c>
      <c r="AO10" s="93">
        <v>5212.92</v>
      </c>
      <c r="AP10" s="93">
        <v>4715.01</v>
      </c>
      <c r="AQ10" s="93">
        <v>8481.41</v>
      </c>
      <c r="AR10" s="93">
        <v>6313.7</v>
      </c>
      <c r="AS10" s="93">
        <v>4898.53</v>
      </c>
      <c r="AT10" s="93">
        <v>5773.79</v>
      </c>
      <c r="AU10" s="93">
        <f t="shared" si="0"/>
        <v>5773.79</v>
      </c>
      <c r="AV10" s="93">
        <f t="shared" si="0"/>
        <v>5773.79</v>
      </c>
      <c r="AW10" s="93">
        <f t="shared" si="0"/>
        <v>5773.79</v>
      </c>
      <c r="AX10" s="93">
        <f t="shared" si="0"/>
        <v>5773.79</v>
      </c>
      <c r="AY10" s="93">
        <f t="shared" si="0"/>
        <v>5773.79</v>
      </c>
      <c r="AZ10" s="93">
        <f t="shared" si="0"/>
        <v>5773.79</v>
      </c>
    </row>
    <row r="11" spans="1:52" s="32" customFormat="1" ht="33.75" customHeight="1">
      <c r="A11" s="39">
        <v>45148</v>
      </c>
      <c r="B11" s="100" t="s">
        <v>4</v>
      </c>
      <c r="C11" s="101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02"/>
      <c r="K11" s="102"/>
      <c r="L11" s="102"/>
      <c r="M11" s="102"/>
      <c r="N11" s="102"/>
      <c r="O11" s="102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v>59532.93774980001</v>
      </c>
      <c r="AS11" s="88">
        <v>61512.769030689989</v>
      </c>
      <c r="AT11" s="88">
        <v>83389.994460620015</v>
      </c>
      <c r="AU11" s="88">
        <v>80915.592474999998</v>
      </c>
      <c r="AV11" s="88">
        <f>+AU11</f>
        <v>80915.592474999998</v>
      </c>
      <c r="AW11" s="88">
        <f>+AV11</f>
        <v>80915.592474999998</v>
      </c>
      <c r="AX11" s="88">
        <f>+AW11</f>
        <v>80915.592474999998</v>
      </c>
      <c r="AY11" s="88">
        <f>+AX11</f>
        <v>80915.592474999998</v>
      </c>
      <c r="AZ11" s="88">
        <f>+AY11*1.5</f>
        <v>121373.38871249999</v>
      </c>
    </row>
    <row r="12" spans="1:52" s="32" customFormat="1" ht="32.25" customHeight="1">
      <c r="A12" s="90">
        <v>45117</v>
      </c>
      <c r="B12" s="94" t="s">
        <v>41</v>
      </c>
      <c r="C12" s="96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>
        <v>24330.68</v>
      </c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>
        <f>+'Plan IIBB'!C6</f>
        <v>1037.75</v>
      </c>
      <c r="AU12" s="92">
        <f>+'Plan IIBB'!C7</f>
        <v>1037.75</v>
      </c>
      <c r="AV12" s="92">
        <f>+'Plan IIBB'!C8</f>
        <v>1037.75</v>
      </c>
      <c r="AW12" s="92">
        <f>+'Plan IIBB'!C9</f>
        <v>1037.75</v>
      </c>
      <c r="AX12" s="92">
        <f>+'Plan IIBB'!C10</f>
        <v>1037.75</v>
      </c>
      <c r="AY12" s="92"/>
      <c r="AZ12" s="92"/>
    </row>
    <row r="13" spans="1:52" s="32" customFormat="1" ht="32.25" hidden="1" customHeight="1">
      <c r="A13" s="90">
        <v>44669</v>
      </c>
      <c r="B13" s="91" t="s">
        <v>34</v>
      </c>
      <c r="C13" s="97"/>
      <c r="D13" s="95"/>
      <c r="E13" s="93"/>
      <c r="F13" s="93"/>
      <c r="G13" s="93"/>
      <c r="H13" s="93"/>
      <c r="I13" s="93">
        <v>2064.4699999999998</v>
      </c>
      <c r="J13" s="98"/>
      <c r="K13" s="98"/>
      <c r="L13" s="98"/>
      <c r="M13" s="98"/>
      <c r="N13" s="98"/>
      <c r="O13" s="98"/>
      <c r="P13" s="93"/>
      <c r="Q13" s="93">
        <v>2064.4699999999998</v>
      </c>
      <c r="R13" s="93"/>
      <c r="S13" s="93">
        <v>2064.4699999999998</v>
      </c>
      <c r="T13" s="93"/>
      <c r="U13" s="93"/>
      <c r="V13" s="93"/>
      <c r="W13" s="93">
        <v>6930.61</v>
      </c>
      <c r="X13" s="93"/>
      <c r="Y13" s="99">
        <v>6930.61</v>
      </c>
      <c r="Z13" s="99"/>
      <c r="AA13" s="99">
        <v>6930.61</v>
      </c>
      <c r="AB13" s="99"/>
      <c r="AC13" s="99">
        <v>6930.61</v>
      </c>
      <c r="AD13" s="99"/>
      <c r="AE13" s="99">
        <v>6930.61</v>
      </c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</row>
    <row r="14" spans="1:52" s="148" customFormat="1" ht="33.75" customHeight="1">
      <c r="A14" s="90">
        <v>45126</v>
      </c>
      <c r="B14" s="91" t="s">
        <v>22</v>
      </c>
      <c r="C14" s="96"/>
      <c r="D14" s="92">
        <v>1938</v>
      </c>
      <c r="E14" s="92">
        <v>5492</v>
      </c>
      <c r="F14" s="92">
        <v>6211</v>
      </c>
      <c r="G14" s="92">
        <v>1720</v>
      </c>
      <c r="H14" s="92" t="s">
        <v>25</v>
      </c>
      <c r="I14" s="92" t="str">
        <f>+H14</f>
        <v>Saldo a FAVOR</v>
      </c>
      <c r="J14" s="92">
        <v>6211</v>
      </c>
      <c r="K14" s="92">
        <v>6211</v>
      </c>
      <c r="L14" s="92">
        <v>6211</v>
      </c>
      <c r="M14" s="92">
        <v>6211</v>
      </c>
      <c r="N14" s="92">
        <v>6211</v>
      </c>
      <c r="O14" s="92">
        <v>6211</v>
      </c>
      <c r="P14" s="92" t="str">
        <f>+I14</f>
        <v>Saldo a FAVOR</v>
      </c>
      <c r="Q14" s="92" t="str">
        <f>+P14</f>
        <v>Saldo a FAVOR</v>
      </c>
      <c r="R14" s="92" t="str">
        <f>+Q14</f>
        <v>Saldo a FAVOR</v>
      </c>
      <c r="S14" s="92" t="str">
        <f>+H14</f>
        <v>Saldo a FAVOR</v>
      </c>
      <c r="T14" s="92" t="str">
        <f>+I14</f>
        <v>Saldo a FAVOR</v>
      </c>
      <c r="U14" s="92" t="str">
        <f>+T14</f>
        <v>Saldo a FAVOR</v>
      </c>
      <c r="V14" s="92" t="str">
        <f>+U14</f>
        <v>Saldo a FAVOR</v>
      </c>
      <c r="W14" s="92" t="str">
        <f>+V14</f>
        <v>Saldo a FAVOR</v>
      </c>
      <c r="X14" s="92">
        <v>779</v>
      </c>
      <c r="Y14" s="92">
        <v>4233</v>
      </c>
      <c r="Z14" s="92" t="s">
        <v>25</v>
      </c>
      <c r="AA14" s="92" t="str">
        <f>+Z14</f>
        <v>Saldo a FAVOR</v>
      </c>
      <c r="AB14" s="92">
        <v>5971</v>
      </c>
      <c r="AC14" s="92">
        <v>722</v>
      </c>
      <c r="AD14" s="92" t="s">
        <v>35</v>
      </c>
      <c r="AE14" s="92" t="s">
        <v>35</v>
      </c>
      <c r="AF14" s="92" t="str">
        <f t="shared" ref="AF14:AG14" si="1">+AE14</f>
        <v>Saldo a Favor</v>
      </c>
      <c r="AG14" s="92" t="str">
        <f t="shared" si="1"/>
        <v>Saldo a Favor</v>
      </c>
      <c r="AH14" s="92">
        <v>3895</v>
      </c>
      <c r="AI14" s="92">
        <v>3040</v>
      </c>
      <c r="AJ14" s="92" t="s">
        <v>39</v>
      </c>
      <c r="AK14" s="92" t="str">
        <f t="shared" ref="AK14:AZ14" si="2">+AJ14</f>
        <v>A Favor</v>
      </c>
      <c r="AL14" s="92">
        <v>8002</v>
      </c>
      <c r="AM14" s="92">
        <v>7738</v>
      </c>
      <c r="AN14" s="92">
        <v>16382</v>
      </c>
      <c r="AO14" s="92">
        <v>10999</v>
      </c>
      <c r="AP14" s="92">
        <v>11313</v>
      </c>
      <c r="AQ14" s="92">
        <v>25114</v>
      </c>
      <c r="AR14" s="92">
        <v>10939</v>
      </c>
      <c r="AS14" s="92" t="s">
        <v>40</v>
      </c>
      <c r="AT14" s="92" t="str">
        <f t="shared" si="2"/>
        <v>Saldo A Favor</v>
      </c>
      <c r="AU14" s="92" t="str">
        <f t="shared" si="2"/>
        <v>Saldo A Favor</v>
      </c>
      <c r="AV14" s="92" t="str">
        <f t="shared" si="2"/>
        <v>Saldo A Favor</v>
      </c>
      <c r="AW14" s="92" t="str">
        <f t="shared" si="2"/>
        <v>Saldo A Favor</v>
      </c>
      <c r="AX14" s="92" t="str">
        <f t="shared" si="2"/>
        <v>Saldo A Favor</v>
      </c>
      <c r="AY14" s="92" t="str">
        <f t="shared" si="2"/>
        <v>Saldo A Favor</v>
      </c>
      <c r="AZ14" s="92" t="str">
        <f t="shared" si="2"/>
        <v>Saldo A Favor</v>
      </c>
    </row>
    <row r="15" spans="1:52" s="148" customFormat="1" ht="33.75" customHeight="1">
      <c r="A15" s="90">
        <v>45127</v>
      </c>
      <c r="B15" s="91" t="s">
        <v>38</v>
      </c>
      <c r="C15" s="96" t="s">
        <v>23</v>
      </c>
      <c r="D15" s="95">
        <v>6137.93</v>
      </c>
      <c r="E15" s="149">
        <v>9442.9500000000007</v>
      </c>
      <c r="F15" s="149">
        <v>9442.9500000000007</v>
      </c>
      <c r="G15" s="149">
        <v>9442.9500000000007</v>
      </c>
      <c r="H15" s="149">
        <v>9442.9500000000007</v>
      </c>
      <c r="I15" s="149">
        <v>9442.9500000000007</v>
      </c>
      <c r="J15" s="149">
        <v>9442.9500000000007</v>
      </c>
      <c r="K15" s="149">
        <v>9442.9500000000007</v>
      </c>
      <c r="L15" s="149">
        <v>9442.9500000000007</v>
      </c>
      <c r="M15" s="149">
        <v>9442.9500000000007</v>
      </c>
      <c r="N15" s="149">
        <v>9442.9500000000007</v>
      </c>
      <c r="O15" s="149">
        <v>9442.9500000000007</v>
      </c>
      <c r="P15" s="149">
        <v>9442.9500000000007</v>
      </c>
      <c r="Q15" s="149">
        <v>12487.07</v>
      </c>
      <c r="R15" s="149">
        <v>12487.07</v>
      </c>
      <c r="S15" s="149">
        <f>11741.58+745.49</f>
        <v>12487.07</v>
      </c>
      <c r="T15" s="149">
        <f>+S15</f>
        <v>12487.07</v>
      </c>
      <c r="U15" s="149">
        <f>+T15</f>
        <v>12487.07</v>
      </c>
      <c r="V15" s="150">
        <v>12777.24</v>
      </c>
      <c r="W15" s="149">
        <f>+V15</f>
        <v>12777.24</v>
      </c>
      <c r="X15" s="149">
        <v>8305.2199999999993</v>
      </c>
      <c r="Y15" s="149">
        <f>+X15</f>
        <v>8305.2199999999993</v>
      </c>
      <c r="Z15" s="149">
        <f>+Y15</f>
        <v>8305.2199999999993</v>
      </c>
      <c r="AA15" s="149">
        <f>+Z15</f>
        <v>8305.2199999999993</v>
      </c>
      <c r="AB15" s="149">
        <f>7296.5+1008.72</f>
        <v>8305.2199999999993</v>
      </c>
      <c r="AC15" s="150">
        <v>4274.78</v>
      </c>
      <c r="AD15" s="150">
        <f>3003.79+1270.99</f>
        <v>4274.78</v>
      </c>
      <c r="AE15" s="149">
        <f t="shared" ref="AE15" si="3">3003.79+1270.99</f>
        <v>4274.78</v>
      </c>
      <c r="AF15" s="149">
        <f>1270.99</f>
        <v>1270.99</v>
      </c>
      <c r="AG15" s="149">
        <f t="shared" ref="AG15:AH15" si="4">1270.99</f>
        <v>1270.99</v>
      </c>
      <c r="AH15" s="149">
        <f t="shared" si="4"/>
        <v>1270.99</v>
      </c>
      <c r="AI15" s="150">
        <v>5016.18</v>
      </c>
      <c r="AJ15" s="149">
        <f>3745.19+1270.99</f>
        <v>5016.18</v>
      </c>
      <c r="AK15" s="149">
        <f t="shared" ref="AK15:AN15" si="5">3745.19+1270.99</f>
        <v>5016.18</v>
      </c>
      <c r="AL15" s="149">
        <f t="shared" si="5"/>
        <v>5016.18</v>
      </c>
      <c r="AM15" s="149">
        <f t="shared" si="5"/>
        <v>5016.18</v>
      </c>
      <c r="AN15" s="149">
        <f t="shared" si="5"/>
        <v>5016.18</v>
      </c>
      <c r="AO15" s="150">
        <v>7372.96</v>
      </c>
      <c r="AP15" s="149">
        <f>5180.81+2192.15</f>
        <v>7372.9600000000009</v>
      </c>
      <c r="AQ15" s="149">
        <f t="shared" ref="AQ15:AT15" si="6">5180.81+2192.15</f>
        <v>7372.9600000000009</v>
      </c>
      <c r="AR15" s="149">
        <f t="shared" si="6"/>
        <v>7372.9600000000009</v>
      </c>
      <c r="AS15" s="149">
        <f t="shared" si="6"/>
        <v>7372.9600000000009</v>
      </c>
      <c r="AT15" s="149">
        <f t="shared" si="6"/>
        <v>7372.9600000000009</v>
      </c>
      <c r="AU15" s="150">
        <f>5180.81+2192.15</f>
        <v>7372.9600000000009</v>
      </c>
      <c r="AV15" s="150">
        <f>5180.81+2192.15</f>
        <v>7372.9600000000009</v>
      </c>
      <c r="AW15" s="150">
        <f>5180.81+2192.15</f>
        <v>7372.9600000000009</v>
      </c>
      <c r="AX15" s="150">
        <f>5180.81+2192.15</f>
        <v>7372.9600000000009</v>
      </c>
      <c r="AY15" s="150">
        <f>5180.81+2192.15</f>
        <v>7372.9600000000009</v>
      </c>
      <c r="AZ15" s="150">
        <f>5180.81+2192.15</f>
        <v>7372.9600000000009</v>
      </c>
    </row>
    <row r="16" spans="1:52" s="148" customFormat="1" ht="33.75" customHeight="1">
      <c r="A16" s="90">
        <v>45127</v>
      </c>
      <c r="B16" s="91" t="s">
        <v>37</v>
      </c>
      <c r="C16" s="96" t="s">
        <v>24</v>
      </c>
      <c r="D16" s="95">
        <v>7886.41</v>
      </c>
      <c r="E16" s="149">
        <v>11336.71</v>
      </c>
      <c r="F16" s="149">
        <v>11336.71</v>
      </c>
      <c r="G16" s="149">
        <v>11336.71</v>
      </c>
      <c r="H16" s="149">
        <v>11336.71</v>
      </c>
      <c r="I16" s="149">
        <v>11336.71</v>
      </c>
      <c r="J16" s="149">
        <v>11336.71</v>
      </c>
      <c r="K16" s="149">
        <v>11336.71</v>
      </c>
      <c r="L16" s="149">
        <v>11336.71</v>
      </c>
      <c r="M16" s="149">
        <v>11336.71</v>
      </c>
      <c r="N16" s="149">
        <v>11336.71</v>
      </c>
      <c r="O16" s="149">
        <v>11336.71</v>
      </c>
      <c r="P16" s="149">
        <v>11336.71</v>
      </c>
      <c r="Q16" s="150">
        <f>14716.41-8697.46</f>
        <v>6018.9500000000007</v>
      </c>
      <c r="R16" s="150">
        <f>1041.22+1933.61+11741.58</f>
        <v>14716.41</v>
      </c>
      <c r="S16" s="150">
        <f>+R16</f>
        <v>14716.41</v>
      </c>
      <c r="T16" s="150">
        <f>+S16</f>
        <v>14716.41</v>
      </c>
      <c r="U16" s="150">
        <f>+T16</f>
        <v>14716.41</v>
      </c>
      <c r="V16" s="150">
        <v>15339.68</v>
      </c>
      <c r="W16" s="149">
        <f>+V16</f>
        <v>15339.68</v>
      </c>
      <c r="X16" s="149">
        <v>10671.08</v>
      </c>
      <c r="Y16" s="149">
        <f>+X16</f>
        <v>10671.08</v>
      </c>
      <c r="Z16" s="149">
        <f>+Y16</f>
        <v>10671.08</v>
      </c>
      <c r="AA16" s="149">
        <f>+Z16</f>
        <v>10671.08</v>
      </c>
      <c r="AB16" s="149">
        <f>7296.5+1965.71+1408.87</f>
        <v>10671.079999999998</v>
      </c>
      <c r="AC16" s="150">
        <v>6825.92</v>
      </c>
      <c r="AD16" s="150">
        <f>3003.79+2046.95+1775.18</f>
        <v>6825.92</v>
      </c>
      <c r="AE16" s="149">
        <f t="shared" ref="AE16:AN16" si="7">3003.79+2046.95+1775.18</f>
        <v>6825.92</v>
      </c>
      <c r="AF16" s="149">
        <f t="shared" si="7"/>
        <v>6825.92</v>
      </c>
      <c r="AG16" s="149">
        <f t="shared" si="7"/>
        <v>6825.92</v>
      </c>
      <c r="AH16" s="149">
        <f t="shared" si="7"/>
        <v>6825.92</v>
      </c>
      <c r="AI16" s="149">
        <f t="shared" si="7"/>
        <v>6825.92</v>
      </c>
      <c r="AJ16" s="149">
        <f t="shared" si="7"/>
        <v>6825.92</v>
      </c>
      <c r="AK16" s="149">
        <f t="shared" si="7"/>
        <v>6825.92</v>
      </c>
      <c r="AL16" s="149">
        <f t="shared" si="7"/>
        <v>6825.92</v>
      </c>
      <c r="AM16" s="149">
        <f t="shared" si="7"/>
        <v>6825.92</v>
      </c>
      <c r="AN16" s="149">
        <f t="shared" si="7"/>
        <v>6825.92</v>
      </c>
      <c r="AO16" s="150">
        <v>26743.66</v>
      </c>
      <c r="AP16" s="149">
        <f>15856.76+4271.88+6615.02</f>
        <v>26743.66</v>
      </c>
      <c r="AQ16" s="149">
        <f t="shared" ref="AQ16:AZ16" si="8">15856.76+4271.88+6615.02</f>
        <v>26743.66</v>
      </c>
      <c r="AR16" s="149">
        <f t="shared" si="8"/>
        <v>26743.66</v>
      </c>
      <c r="AS16" s="149">
        <f t="shared" si="8"/>
        <v>26743.66</v>
      </c>
      <c r="AT16" s="149">
        <f t="shared" si="8"/>
        <v>26743.66</v>
      </c>
      <c r="AU16" s="150">
        <f t="shared" si="8"/>
        <v>26743.66</v>
      </c>
      <c r="AV16" s="150">
        <f t="shared" si="8"/>
        <v>26743.66</v>
      </c>
      <c r="AW16" s="150">
        <f t="shared" si="8"/>
        <v>26743.66</v>
      </c>
      <c r="AX16" s="150">
        <f t="shared" si="8"/>
        <v>26743.66</v>
      </c>
      <c r="AY16" s="150">
        <f t="shared" si="8"/>
        <v>26743.66</v>
      </c>
      <c r="AZ16" s="150">
        <f t="shared" si="8"/>
        <v>26743.66</v>
      </c>
    </row>
    <row r="17" spans="1:52" s="32" customFormat="1" ht="33.75" customHeight="1" thickBot="1">
      <c r="A17" s="39">
        <v>45169</v>
      </c>
      <c r="B17" s="40" t="s">
        <v>21</v>
      </c>
      <c r="C17" s="103"/>
      <c r="D17" s="79">
        <v>3722.82</v>
      </c>
      <c r="E17" s="89">
        <f>+'[1]Cargas Sociales'!$S$9</f>
        <v>2481.8788</v>
      </c>
      <c r="F17" s="89">
        <f>+'[2]Cargas Sociales'!$S$9</f>
        <v>2481.8788</v>
      </c>
      <c r="G17" s="89">
        <f>+'[3]Cargas Sociales'!$S$9</f>
        <v>2504.3481999999999</v>
      </c>
      <c r="H17" s="89">
        <f>+'[4]Cargas Sociales'!$Q$7+'[4]Cargas Sociales'!$R$7+'[4]Cargas Sociales'!$S$7+'[4]Cargas Sociales'!$T$7+'[4]Cargas Sociales'!$U$7</f>
        <v>2634.1611400000002</v>
      </c>
      <c r="I17" s="89">
        <f>+'[5]Cargas Sociales'!$Q$7+'[5]Cargas Sociales'!$S$7+'[5]Cargas Sociales'!$T$7+'[5]Cargas Sociales'!$U$7</f>
        <v>2549.1882000000001</v>
      </c>
      <c r="J17" s="104"/>
      <c r="K17" s="104"/>
      <c r="L17" s="104"/>
      <c r="M17" s="104"/>
      <c r="N17" s="104"/>
      <c r="O17" s="104"/>
      <c r="P17" s="89">
        <f>+'[6]Cargas Sociales'!$S$9</f>
        <v>3866.2687700000001</v>
      </c>
      <c r="Q17" s="89">
        <f>+'[7]Cargas Sociales'!$Q$7+'[7]Cargas Sociales'!$S$7+'[7]Cargas Sociales'!$T$7+'[7]Cargas Sociales'!$U$7</f>
        <v>3251.9861920000003</v>
      </c>
      <c r="R17" s="89">
        <f>+'[8]Cargas Sociales'!$Q$7+'[8]Cargas Sociales'!$S$7+'[8]Cargas Sociales'!$T$7+'[8]Cargas Sociales'!$U$7</f>
        <v>2944.3065000000001</v>
      </c>
      <c r="S17" s="89">
        <f>+'[9]Cargas Sociales'!$Q$7+'[9]Cargas Sociales'!$S$7+'[9]Cargas Sociales'!$T$7+'[9]Cargas Sociales'!$U$7</f>
        <v>3161.0051100000001</v>
      </c>
      <c r="T17" s="89">
        <f>+'[10]Cargas Sociales'!$Q$7+'[10]Cargas Sociales'!$R$7+'[10]Cargas Sociales'!$S$7+'[10]Cargas Sociales'!$T$7+'[10]Cargas Sociales'!$U$7</f>
        <v>3390.4437900000003</v>
      </c>
      <c r="U17" s="89">
        <f>+T17</f>
        <v>3390.4437900000003</v>
      </c>
      <c r="V17" s="89">
        <v>5085.6656849999999</v>
      </c>
      <c r="W17" s="89">
        <f>+'[12]Cargas Sociales'!$S$9</f>
        <v>3390.4437900000003</v>
      </c>
      <c r="X17" s="89">
        <f>+'[13]Cargas Sociales'!$S$9</f>
        <v>4347.5951999999997</v>
      </c>
      <c r="Y17" s="89">
        <f>+'[13]Cargas Sociales'!$S$9</f>
        <v>4347.5951999999997</v>
      </c>
      <c r="Z17" s="89">
        <f>+'[14]Cargas Sociales'!$S$9</f>
        <v>3855.8201759999993</v>
      </c>
      <c r="AA17" s="89">
        <f>+'[15]Cargas Sociales'!$Q$7+'[15]Cargas Sociales'!$S$7+'[15]Cargas Sociales'!$T$7+'[15]Cargas Sociales'!$U$7</f>
        <v>3731.4388799999997</v>
      </c>
      <c r="AB17" s="89">
        <v>5905.2364799999996</v>
      </c>
      <c r="AC17" s="89">
        <f>+'[16]Cargas Sociales'!$S$9</f>
        <v>4079.7062959999998</v>
      </c>
      <c r="AD17" s="89">
        <v>7294.61</v>
      </c>
      <c r="AE17" s="89">
        <f>+'[17]Cargas Sociales'!$S$9</f>
        <v>4850.8823999999995</v>
      </c>
      <c r="AF17" s="89">
        <v>5373.2</v>
      </c>
      <c r="AG17" s="89">
        <f>+'[18]Cargas Sociales'!$S$9</f>
        <v>5765.0392800000009</v>
      </c>
      <c r="AH17" s="89">
        <f>+AG17*1.5</f>
        <v>8647.5589200000013</v>
      </c>
      <c r="AI17" s="89">
        <v>6803</v>
      </c>
      <c r="AJ17" s="89">
        <f>+'[19]Cargas Sociales'!$S$9</f>
        <v>6802.7356799999998</v>
      </c>
      <c r="AK17" s="89">
        <f>+'[20]Cargas Sociales'!$S$9</f>
        <v>7620.9279300000017</v>
      </c>
      <c r="AL17" s="89">
        <f>+'[21]Cargas Sociales'!$S$9</f>
        <v>7620.9279300000017</v>
      </c>
      <c r="AM17" s="89">
        <f>+'[22]Cargas Sociales'!$S$9</f>
        <v>8206.8714000000018</v>
      </c>
      <c r="AN17" s="105">
        <v>12310.307100000002</v>
      </c>
      <c r="AO17" s="89">
        <f>+'[23]Cargas Sociales'!$S$9</f>
        <v>10370.551443</v>
      </c>
      <c r="AP17" s="89">
        <v>9662.0044500000004</v>
      </c>
      <c r="AQ17" s="89">
        <v>9662.0044500000004</v>
      </c>
      <c r="AR17" s="89">
        <v>10241.724716999999</v>
      </c>
      <c r="AS17" s="89">
        <v>11304.545206499997</v>
      </c>
      <c r="AT17" s="89">
        <v>14936.976787</v>
      </c>
      <c r="AU17" s="89">
        <v>14407.391250000001</v>
      </c>
      <c r="AV17" s="89">
        <f>+AU17</f>
        <v>14407.391250000001</v>
      </c>
      <c r="AW17" s="89">
        <f>+AV17</f>
        <v>14407.391250000001</v>
      </c>
      <c r="AX17" s="89">
        <f>+AW17</f>
        <v>14407.391250000001</v>
      </c>
      <c r="AY17" s="89">
        <f>+AX17</f>
        <v>14407.391250000001</v>
      </c>
      <c r="AZ17" s="89">
        <f>+AY17*1.5</f>
        <v>21611.086875000001</v>
      </c>
    </row>
    <row r="18" spans="1:52" s="32" customFormat="1" ht="33.75" hidden="1" customHeight="1" thickBot="1">
      <c r="A18" s="82"/>
      <c r="B18" s="83"/>
      <c r="C18" s="84"/>
      <c r="D18" s="85"/>
      <c r="E18" s="86"/>
      <c r="F18" s="86"/>
      <c r="G18" s="86"/>
      <c r="H18" s="86"/>
      <c r="I18" s="86"/>
      <c r="J18" s="87"/>
      <c r="K18" s="87"/>
      <c r="L18" s="87"/>
      <c r="M18" s="87"/>
      <c r="N18" s="87"/>
      <c r="O18" s="87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</row>
    <row r="19" spans="1:52" s="31" customFormat="1" ht="12.95" customHeight="1">
      <c r="A19" s="125" t="s">
        <v>2</v>
      </c>
      <c r="B19" s="126"/>
      <c r="C19" s="35"/>
      <c r="D19" s="122">
        <f>SUM(D11:D16)</f>
        <v>34005.880000000005</v>
      </c>
      <c r="E19" s="119">
        <f>SUM(E11:E16)</f>
        <v>37707.229999999996</v>
      </c>
      <c r="F19" s="119">
        <f>SUM(F11:F16)</f>
        <v>38426.229999999996</v>
      </c>
      <c r="G19" s="116">
        <f>SUM(G11:G16)</f>
        <v>34613.3056</v>
      </c>
      <c r="H19" s="116">
        <f>SUM(H11:H16)</f>
        <v>33617.525159999997</v>
      </c>
      <c r="I19" s="116">
        <f t="shared" ref="I19:X19" si="9">SUM(I11:I17)</f>
        <v>37757.123799999994</v>
      </c>
      <c r="J19" s="116">
        <f t="shared" si="9"/>
        <v>26990.66</v>
      </c>
      <c r="K19" s="116">
        <f t="shared" si="9"/>
        <v>26990.66</v>
      </c>
      <c r="L19" s="116">
        <f t="shared" si="9"/>
        <v>26990.66</v>
      </c>
      <c r="M19" s="116">
        <f t="shared" si="9"/>
        <v>26990.66</v>
      </c>
      <c r="N19" s="116">
        <f t="shared" si="9"/>
        <v>26990.66</v>
      </c>
      <c r="O19" s="116">
        <f t="shared" si="9"/>
        <v>26990.66</v>
      </c>
      <c r="P19" s="116">
        <f t="shared" si="9"/>
        <v>44042.491950000003</v>
      </c>
      <c r="Q19" s="116">
        <f t="shared" si="9"/>
        <v>40156.434800000003</v>
      </c>
      <c r="R19" s="116">
        <f t="shared" si="9"/>
        <v>44550.7713</v>
      </c>
      <c r="S19" s="116">
        <f t="shared" si="9"/>
        <v>48275.555050000003</v>
      </c>
      <c r="T19" s="116">
        <f t="shared" si="9"/>
        <v>47143.050049999998</v>
      </c>
      <c r="U19" s="116">
        <f t="shared" si="9"/>
        <v>47143.050049999998</v>
      </c>
      <c r="V19" s="116">
        <f t="shared" si="9"/>
        <v>59365.187974999993</v>
      </c>
      <c r="W19" s="116">
        <f t="shared" si="9"/>
        <v>79317.780050000001</v>
      </c>
      <c r="X19" s="116">
        <f t="shared" si="9"/>
        <v>47979.787799999991</v>
      </c>
      <c r="Y19" s="116">
        <f t="shared" ref="Y19:Z19" si="10">SUM(Y11:Y17)</f>
        <v>58364.397799999992</v>
      </c>
      <c r="Z19" s="116">
        <f t="shared" si="10"/>
        <v>42648.469799999999</v>
      </c>
      <c r="AA19" s="116">
        <f t="shared" ref="AA19:AB19" si="11">SUM(AA11:AA17)</f>
        <v>48760.781800000004</v>
      </c>
      <c r="AB19" s="116">
        <f t="shared" si="11"/>
        <v>62102.471799999992</v>
      </c>
      <c r="AC19" s="116">
        <f t="shared" ref="AC19:AH19" si="12">SUM(AC11:AC17)</f>
        <v>44010.121879999992</v>
      </c>
      <c r="AD19" s="116">
        <f t="shared" si="12"/>
        <v>57116</v>
      </c>
      <c r="AE19" s="116">
        <f t="shared" si="12"/>
        <v>48114.518800000005</v>
      </c>
      <c r="AF19" s="116" t="s">
        <v>36</v>
      </c>
      <c r="AG19" s="116">
        <f t="shared" si="12"/>
        <v>43743.428799999994</v>
      </c>
      <c r="AH19" s="116">
        <f t="shared" si="12"/>
        <v>66618.273799999995</v>
      </c>
      <c r="AI19" s="116">
        <f t="shared" ref="AI19:AJ19" si="13">SUM(AI11:AI17)</f>
        <v>57377.1</v>
      </c>
      <c r="AJ19" s="116">
        <f t="shared" si="13"/>
        <v>55990.635600000001</v>
      </c>
      <c r="AK19" s="116">
        <f t="shared" ref="AK19:AL19" si="14">SUM(AK11:AK17)</f>
        <v>61795.081107799997</v>
      </c>
      <c r="AL19" s="116">
        <f t="shared" si="14"/>
        <v>70521.919907799995</v>
      </c>
      <c r="AM19" s="116">
        <f t="shared" ref="AM19:AN19" si="15">SUM(AM11:AM17)</f>
        <v>73628.759037000011</v>
      </c>
      <c r="AN19" s="116">
        <f t="shared" si="15"/>
        <v>110202.897419</v>
      </c>
      <c r="AO19" s="116">
        <f t="shared" ref="AO19:AP19" si="16">SUM(AO11:AO17)</f>
        <v>113662.86808308</v>
      </c>
      <c r="AP19" s="116">
        <f t="shared" si="16"/>
        <v>109152.51358</v>
      </c>
      <c r="AQ19" s="116">
        <f t="shared" ref="AQ19:AR19" si="17">SUM(AQ11:AQ17)</f>
        <v>123001.66357999999</v>
      </c>
      <c r="AR19" s="116">
        <f t="shared" si="17"/>
        <v>114830.28246680002</v>
      </c>
      <c r="AS19" s="116">
        <f t="shared" ref="AS19:AT19" si="18">SUM(AS11:AS17)</f>
        <v>106933.93423719</v>
      </c>
      <c r="AT19" s="116">
        <f t="shared" si="18"/>
        <v>133481.34124762003</v>
      </c>
      <c r="AU19" s="116">
        <f t="shared" ref="AU19:AV19" si="19">SUM(AU11:AU17)</f>
        <v>130477.35372500001</v>
      </c>
      <c r="AV19" s="116">
        <f t="shared" si="19"/>
        <v>130477.35372500001</v>
      </c>
      <c r="AW19" s="116">
        <f t="shared" ref="AW19:AX19" si="20">SUM(AW11:AW17)</f>
        <v>130477.35372500001</v>
      </c>
      <c r="AX19" s="116">
        <f t="shared" si="20"/>
        <v>130477.35372500001</v>
      </c>
      <c r="AY19" s="116">
        <f t="shared" ref="AY19:AZ19" si="21">SUM(AY11:AY17)</f>
        <v>129439.60372500001</v>
      </c>
      <c r="AZ19" s="116">
        <f t="shared" si="21"/>
        <v>177101.09558749999</v>
      </c>
    </row>
    <row r="20" spans="1:52" s="31" customFormat="1" ht="12.95" customHeight="1">
      <c r="A20" s="127"/>
      <c r="B20" s="128"/>
      <c r="C20" s="36"/>
      <c r="D20" s="123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9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</row>
    <row r="21" spans="1:52" s="31" customFormat="1" ht="11.25" customHeight="1" thickBot="1">
      <c r="A21" s="129"/>
      <c r="B21" s="130"/>
      <c r="C21" s="37"/>
      <c r="D21" s="124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20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</row>
    <row r="22" spans="1:52" s="24" customFormat="1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52" s="24" customFormat="1" ht="15">
      <c r="A23" s="26" t="s">
        <v>3</v>
      </c>
      <c r="B23" s="25"/>
      <c r="C23" s="25"/>
      <c r="D23" s="25"/>
    </row>
    <row r="24" spans="1:52" ht="17.25" customHeight="1">
      <c r="B24" s="3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5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52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2" ht="25.5" customHeight="1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52" ht="27.75" customHeight="1"/>
  </sheetData>
  <sortState ref="A13:AH17">
    <sortCondition ref="A13:A17"/>
  </sortState>
  <mergeCells count="51">
    <mergeCell ref="AZ19:AZ21"/>
    <mergeCell ref="A7:D7"/>
    <mergeCell ref="D19:D21"/>
    <mergeCell ref="A19:B21"/>
    <mergeCell ref="E19:E21"/>
    <mergeCell ref="S19:S21"/>
    <mergeCell ref="R19:R21"/>
    <mergeCell ref="Q19:Q21"/>
    <mergeCell ref="P19:P21"/>
    <mergeCell ref="O19:O21"/>
    <mergeCell ref="N19:N21"/>
    <mergeCell ref="F19:F21"/>
    <mergeCell ref="G19:G21"/>
    <mergeCell ref="H19:H21"/>
    <mergeCell ref="I19:I21"/>
    <mergeCell ref="M19:M21"/>
    <mergeCell ref="J19:J21"/>
    <mergeCell ref="AP19:AP21"/>
    <mergeCell ref="K19:K21"/>
    <mergeCell ref="L19:L21"/>
    <mergeCell ref="AC19:AC21"/>
    <mergeCell ref="AB19:AB21"/>
    <mergeCell ref="AA19:AA21"/>
    <mergeCell ref="Z19:Z21"/>
    <mergeCell ref="Y19:Y21"/>
    <mergeCell ref="X19:X21"/>
    <mergeCell ref="W19:W21"/>
    <mergeCell ref="V19:V21"/>
    <mergeCell ref="T19:T21"/>
    <mergeCell ref="U19:U21"/>
    <mergeCell ref="AT19:AT21"/>
    <mergeCell ref="AS19:AS21"/>
    <mergeCell ref="AD19:AD21"/>
    <mergeCell ref="AO19:AO21"/>
    <mergeCell ref="AN19:AN21"/>
    <mergeCell ref="AM19:AM21"/>
    <mergeCell ref="AL19:AL21"/>
    <mergeCell ref="AK19:AK21"/>
    <mergeCell ref="AJ19:AJ21"/>
    <mergeCell ref="AI19:AI21"/>
    <mergeCell ref="AH19:AH21"/>
    <mergeCell ref="AG19:AG21"/>
    <mergeCell ref="AR19:AR21"/>
    <mergeCell ref="AQ19:AQ21"/>
    <mergeCell ref="AF19:AF21"/>
    <mergeCell ref="AE19:AE21"/>
    <mergeCell ref="AY19:AY21"/>
    <mergeCell ref="AX19:AX21"/>
    <mergeCell ref="AW19:AW21"/>
    <mergeCell ref="AV19:AV21"/>
    <mergeCell ref="AU19:AU21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E14" sqref="E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34" t="s">
        <v>10</v>
      </c>
      <c r="C7" s="73"/>
      <c r="D7" s="134" t="s">
        <v>10</v>
      </c>
      <c r="E7" s="73"/>
      <c r="F7" s="134" t="s">
        <v>10</v>
      </c>
      <c r="G7" s="73"/>
      <c r="H7" s="136" t="s">
        <v>11</v>
      </c>
    </row>
    <row r="8" spans="1:12" ht="24" customHeight="1" thickBot="1">
      <c r="A8" s="52" t="s">
        <v>12</v>
      </c>
      <c r="B8" s="135"/>
      <c r="C8" s="74" t="s">
        <v>28</v>
      </c>
      <c r="D8" s="135"/>
      <c r="E8" s="74" t="s">
        <v>29</v>
      </c>
      <c r="F8" s="135"/>
      <c r="G8" s="74"/>
      <c r="H8" s="137"/>
    </row>
    <row r="9" spans="1:12" ht="24" customHeight="1">
      <c r="A9" s="53"/>
      <c r="B9" s="131">
        <v>1</v>
      </c>
      <c r="C9" s="54"/>
      <c r="D9" s="131"/>
      <c r="E9" s="54"/>
      <c r="F9" s="55"/>
      <c r="G9" s="54"/>
      <c r="H9" s="56"/>
    </row>
    <row r="10" spans="1:12" ht="24" customHeight="1">
      <c r="A10" s="57"/>
      <c r="B10" s="132"/>
      <c r="C10" s="59">
        <f>+K10/3</f>
        <v>2580.5833333333335</v>
      </c>
      <c r="D10" s="132"/>
      <c r="E10" s="54">
        <v>238.65</v>
      </c>
      <c r="F10" s="58"/>
      <c r="G10" s="59">
        <f>+C10+E10</f>
        <v>2819.2333333333336</v>
      </c>
      <c r="H10" s="60" t="s">
        <v>31</v>
      </c>
      <c r="K10" s="42">
        <v>7741.75</v>
      </c>
      <c r="L10" s="42" t="s">
        <v>26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32</v>
      </c>
      <c r="K11" s="42">
        <v>669.87</v>
      </c>
      <c r="L11" s="42" t="s">
        <v>27</v>
      </c>
    </row>
    <row r="12" spans="1:12" ht="24" customHeight="1">
      <c r="A12" s="53"/>
      <c r="B12" s="131">
        <v>3</v>
      </c>
      <c r="C12" s="54">
        <f>+K10/3+0.01</f>
        <v>2580.5933333333337</v>
      </c>
      <c r="D12" s="131"/>
      <c r="E12" s="54">
        <v>395.96</v>
      </c>
      <c r="F12" s="55"/>
      <c r="G12" s="54">
        <f>+C12+E12</f>
        <v>2976.5533333333337</v>
      </c>
      <c r="H12" s="60" t="s">
        <v>33</v>
      </c>
    </row>
    <row r="13" spans="1:12" ht="24" customHeight="1">
      <c r="A13" s="57"/>
      <c r="B13" s="132"/>
      <c r="C13" s="59"/>
      <c r="D13" s="132"/>
      <c r="E13" s="59"/>
      <c r="F13" s="58"/>
      <c r="G13" s="59"/>
      <c r="H13" s="60"/>
    </row>
    <row r="14" spans="1:12" ht="24" customHeight="1">
      <c r="A14" s="53"/>
      <c r="B14" s="131"/>
      <c r="C14" s="54"/>
      <c r="D14" s="131"/>
      <c r="E14" s="54"/>
      <c r="F14" s="55"/>
      <c r="G14" s="54"/>
      <c r="H14" s="60"/>
      <c r="K14" s="80"/>
    </row>
    <row r="15" spans="1:12" ht="24" customHeight="1">
      <c r="A15" s="57"/>
      <c r="B15" s="132"/>
      <c r="C15" s="59"/>
      <c r="D15" s="132"/>
      <c r="E15" s="59"/>
      <c r="F15" s="58"/>
      <c r="G15" s="59"/>
      <c r="H15" s="60"/>
      <c r="K15" s="81" t="s">
        <v>30</v>
      </c>
    </row>
    <row r="16" spans="1:12" ht="24" customHeight="1">
      <c r="A16" s="53"/>
      <c r="B16" s="131"/>
      <c r="C16" s="54"/>
      <c r="D16" s="131"/>
      <c r="E16" s="54"/>
      <c r="F16" s="55"/>
      <c r="G16" s="54"/>
      <c r="H16" s="60"/>
    </row>
    <row r="17" spans="1:8" ht="24" customHeight="1">
      <c r="A17" s="57"/>
      <c r="B17" s="132"/>
      <c r="C17" s="59"/>
      <c r="D17" s="132"/>
      <c r="E17" s="59"/>
      <c r="F17" s="58"/>
      <c r="G17" s="59"/>
      <c r="H17" s="60"/>
    </row>
    <row r="18" spans="1:8" ht="24" customHeight="1">
      <c r="A18" s="57"/>
      <c r="B18" s="131"/>
      <c r="C18" s="54"/>
      <c r="D18" s="131"/>
      <c r="E18" s="54"/>
      <c r="F18" s="55"/>
      <c r="G18" s="54"/>
      <c r="H18" s="60"/>
    </row>
    <row r="19" spans="1:8" ht="24" customHeight="1">
      <c r="A19" s="57"/>
      <c r="B19" s="132"/>
      <c r="C19" s="59"/>
      <c r="D19" s="132"/>
      <c r="E19" s="59"/>
      <c r="F19" s="58"/>
      <c r="G19" s="59"/>
      <c r="H19" s="60"/>
    </row>
    <row r="20" spans="1:8" ht="24" customHeight="1">
      <c r="A20" s="57"/>
      <c r="B20" s="131"/>
      <c r="C20" s="54"/>
      <c r="D20" s="131"/>
      <c r="E20" s="54"/>
      <c r="F20" s="55"/>
      <c r="G20" s="54"/>
      <c r="H20" s="60"/>
    </row>
    <row r="21" spans="1:8" ht="24" customHeight="1">
      <c r="A21" s="57"/>
      <c r="B21" s="132"/>
      <c r="C21" s="59"/>
      <c r="D21" s="132"/>
      <c r="E21" s="59"/>
      <c r="F21" s="58"/>
      <c r="G21" s="59"/>
      <c r="H21" s="60"/>
    </row>
    <row r="22" spans="1:8" ht="24" customHeight="1">
      <c r="A22" s="57"/>
      <c r="B22" s="131"/>
      <c r="C22" s="54"/>
      <c r="D22" s="131"/>
      <c r="E22" s="54"/>
      <c r="F22" s="131"/>
      <c r="G22" s="54"/>
      <c r="H22" s="60"/>
    </row>
    <row r="23" spans="1:8" ht="24" customHeight="1">
      <c r="A23" s="57"/>
      <c r="B23" s="132"/>
      <c r="C23" s="59"/>
      <c r="D23" s="132"/>
      <c r="E23" s="59"/>
      <c r="F23" s="132"/>
      <c r="G23" s="59"/>
      <c r="H23" s="60"/>
    </row>
    <row r="24" spans="1:8" ht="24" customHeight="1">
      <c r="A24" s="57"/>
      <c r="B24" s="131"/>
      <c r="C24" s="54"/>
      <c r="D24" s="131"/>
      <c r="E24" s="54"/>
      <c r="F24" s="131"/>
      <c r="G24" s="54"/>
      <c r="H24" s="60"/>
    </row>
    <row r="25" spans="1:8" ht="24" customHeight="1">
      <c r="A25" s="57"/>
      <c r="B25" s="132"/>
      <c r="C25" s="59"/>
      <c r="D25" s="132"/>
      <c r="E25" s="59"/>
      <c r="F25" s="132"/>
      <c r="G25" s="59"/>
      <c r="H25" s="60"/>
    </row>
    <row r="26" spans="1:8" ht="24" customHeight="1">
      <c r="A26" s="57"/>
      <c r="B26" s="131"/>
      <c r="C26" s="54"/>
      <c r="D26" s="131"/>
      <c r="E26" s="54"/>
      <c r="F26" s="131"/>
      <c r="G26" s="54"/>
      <c r="H26" s="60"/>
    </row>
    <row r="27" spans="1:8" ht="24" customHeight="1">
      <c r="A27" s="57"/>
      <c r="B27" s="132"/>
      <c r="C27" s="59"/>
      <c r="D27" s="132"/>
      <c r="E27" s="59"/>
      <c r="F27" s="132"/>
      <c r="G27" s="59"/>
      <c r="H27" s="60"/>
    </row>
    <row r="28" spans="1:8" ht="24" customHeight="1">
      <c r="A28" s="57"/>
      <c r="B28" s="131"/>
      <c r="C28" s="54"/>
      <c r="D28" s="131"/>
      <c r="E28" s="54"/>
      <c r="F28" s="133"/>
      <c r="G28" s="54"/>
      <c r="H28" s="60"/>
    </row>
    <row r="29" spans="1:8" ht="24" customHeight="1">
      <c r="A29" s="57"/>
      <c r="B29" s="132"/>
      <c r="C29" s="59"/>
      <c r="D29" s="132"/>
      <c r="E29" s="59"/>
      <c r="F29" s="132"/>
      <c r="G29" s="59"/>
      <c r="H29" s="60"/>
    </row>
    <row r="30" spans="1:8" ht="24" customHeight="1">
      <c r="A30" s="62"/>
      <c r="B30" s="131"/>
      <c r="C30" s="54"/>
      <c r="D30" s="131"/>
      <c r="E30" s="54"/>
      <c r="F30" s="133"/>
      <c r="G30" s="54"/>
      <c r="H30" s="60"/>
    </row>
    <row r="31" spans="1:8" ht="24" customHeight="1">
      <c r="A31" s="62"/>
      <c r="B31" s="132"/>
      <c r="C31" s="59"/>
      <c r="D31" s="132"/>
      <c r="E31" s="59"/>
      <c r="F31" s="132"/>
      <c r="G31" s="59"/>
      <c r="H31" s="60"/>
    </row>
    <row r="32" spans="1:8" ht="24" customHeight="1">
      <c r="A32" s="57"/>
      <c r="B32" s="131"/>
      <c r="C32" s="54"/>
      <c r="D32" s="131"/>
      <c r="E32" s="54"/>
      <c r="F32" s="133"/>
      <c r="G32" s="54"/>
      <c r="H32" s="60"/>
    </row>
    <row r="33" spans="1:8" ht="24" customHeight="1">
      <c r="A33" s="57"/>
      <c r="B33" s="132"/>
      <c r="C33" s="59"/>
      <c r="D33" s="132"/>
      <c r="E33" s="59"/>
      <c r="F33" s="132"/>
      <c r="G33" s="59"/>
      <c r="H33" s="60"/>
    </row>
    <row r="34" spans="1:8" ht="24" customHeight="1">
      <c r="A34" s="57"/>
      <c r="B34" s="131"/>
      <c r="C34" s="54"/>
      <c r="D34" s="131"/>
      <c r="E34" s="54"/>
      <c r="F34" s="133"/>
      <c r="G34" s="54"/>
      <c r="H34" s="75"/>
    </row>
    <row r="35" spans="1:8" ht="24" customHeight="1">
      <c r="A35" s="57"/>
      <c r="B35" s="132"/>
      <c r="C35" s="59"/>
      <c r="D35" s="132"/>
      <c r="E35" s="59"/>
      <c r="F35" s="132"/>
      <c r="G35" s="59"/>
      <c r="H35" s="60"/>
    </row>
    <row r="36" spans="1:8" ht="24" customHeight="1">
      <c r="A36" s="57"/>
      <c r="B36" s="131"/>
      <c r="C36" s="54"/>
      <c r="D36" s="131"/>
      <c r="E36" s="54"/>
      <c r="F36" s="133"/>
      <c r="G36" s="54"/>
      <c r="H36" s="60"/>
    </row>
    <row r="37" spans="1:8" ht="24" customHeight="1">
      <c r="A37" s="57"/>
      <c r="B37" s="132"/>
      <c r="C37" s="59"/>
      <c r="D37" s="132"/>
      <c r="E37" s="59"/>
      <c r="F37" s="132"/>
      <c r="G37" s="59"/>
      <c r="H37" s="60"/>
    </row>
    <row r="38" spans="1:8" ht="24" customHeight="1">
      <c r="A38" s="57"/>
      <c r="B38" s="131"/>
      <c r="C38" s="54"/>
      <c r="D38" s="131"/>
      <c r="E38" s="54"/>
      <c r="F38" s="133"/>
      <c r="G38" s="54"/>
      <c r="H38" s="60"/>
    </row>
    <row r="39" spans="1:8" ht="24" customHeight="1" thickBot="1">
      <c r="A39" s="63"/>
      <c r="B39" s="132"/>
      <c r="C39" s="59"/>
      <c r="D39" s="132"/>
      <c r="E39" s="59"/>
      <c r="F39" s="131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7:B8"/>
    <mergeCell ref="D7:D8"/>
    <mergeCell ref="F7:F8"/>
    <mergeCell ref="H7:H8"/>
    <mergeCell ref="B9:B10"/>
    <mergeCell ref="D9:D10"/>
    <mergeCell ref="B12:B13"/>
    <mergeCell ref="D12:D13"/>
    <mergeCell ref="B14:B15"/>
    <mergeCell ref="D14:D15"/>
    <mergeCell ref="B16:B17"/>
    <mergeCell ref="D16:D17"/>
    <mergeCell ref="B18:B19"/>
    <mergeCell ref="D18:D19"/>
    <mergeCell ref="B20:B21"/>
    <mergeCell ref="D20:D21"/>
    <mergeCell ref="B22:B23"/>
    <mergeCell ref="D22:D23"/>
    <mergeCell ref="F22:F23"/>
    <mergeCell ref="B24:B25"/>
    <mergeCell ref="D24:D25"/>
    <mergeCell ref="F24:F25"/>
    <mergeCell ref="B26:B27"/>
    <mergeCell ref="D26:D27"/>
    <mergeCell ref="F26:F27"/>
    <mergeCell ref="B28:B29"/>
    <mergeCell ref="D28:D29"/>
    <mergeCell ref="F28:F29"/>
    <mergeCell ref="B30:B31"/>
    <mergeCell ref="D30:D31"/>
    <mergeCell ref="F30:F31"/>
    <mergeCell ref="B32:B33"/>
    <mergeCell ref="D32:D33"/>
    <mergeCell ref="F32:F33"/>
    <mergeCell ref="B34:B35"/>
    <mergeCell ref="D34:D35"/>
    <mergeCell ref="F34:F35"/>
    <mergeCell ref="B36:B37"/>
    <mergeCell ref="D36:D37"/>
    <mergeCell ref="F36:F37"/>
    <mergeCell ref="B38:B39"/>
    <mergeCell ref="D38:D39"/>
    <mergeCell ref="F38:F39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5" sqref="E5"/>
    </sheetView>
  </sheetViews>
  <sheetFormatPr baseColWidth="10" defaultRowHeight="12.75"/>
  <sheetData>
    <row r="1" spans="1:4" ht="13.5" thickBot="1"/>
    <row r="2" spans="1:4">
      <c r="A2" s="138" t="s">
        <v>42</v>
      </c>
      <c r="B2" s="141" t="s">
        <v>43</v>
      </c>
      <c r="C2" s="144" t="s">
        <v>44</v>
      </c>
      <c r="D2" s="106"/>
    </row>
    <row r="3" spans="1:4">
      <c r="A3" s="139"/>
      <c r="B3" s="142"/>
      <c r="C3" s="145"/>
      <c r="D3" s="107"/>
    </row>
    <row r="4" spans="1:4" ht="13.5" thickBot="1">
      <c r="A4" s="140"/>
      <c r="B4" s="143"/>
      <c r="C4" s="146"/>
      <c r="D4" s="108"/>
    </row>
    <row r="5" spans="1:4" ht="13.5" thickBot="1">
      <c r="A5" s="109">
        <v>45093</v>
      </c>
      <c r="B5" s="115">
        <v>1</v>
      </c>
      <c r="C5" s="110">
        <v>1837.75</v>
      </c>
      <c r="D5" s="110"/>
    </row>
    <row r="6" spans="1:4" ht="13.5" thickBot="1">
      <c r="A6" s="111">
        <v>45117</v>
      </c>
      <c r="B6" s="115">
        <v>2</v>
      </c>
      <c r="C6" s="112">
        <v>1037.75</v>
      </c>
      <c r="D6" s="113"/>
    </row>
    <row r="7" spans="1:4" ht="13.5" thickBot="1">
      <c r="A7" s="111">
        <v>45148</v>
      </c>
      <c r="B7" s="115">
        <v>3</v>
      </c>
      <c r="C7" s="112">
        <v>1037.75</v>
      </c>
      <c r="D7" s="113"/>
    </row>
    <row r="8" spans="1:4" ht="13.5" thickBot="1">
      <c r="A8" s="114">
        <v>45180</v>
      </c>
      <c r="B8" s="115">
        <v>4</v>
      </c>
      <c r="C8" s="112">
        <v>1037.75</v>
      </c>
      <c r="D8" s="113"/>
    </row>
    <row r="9" spans="1:4" ht="13.5" thickBot="1">
      <c r="A9" s="111">
        <v>45209</v>
      </c>
      <c r="B9" s="115">
        <v>5</v>
      </c>
      <c r="C9" s="112">
        <v>1037.75</v>
      </c>
      <c r="D9" s="113"/>
    </row>
    <row r="10" spans="1:4">
      <c r="A10" s="111">
        <v>45240</v>
      </c>
      <c r="B10" s="115">
        <v>6</v>
      </c>
      <c r="C10" s="112">
        <v>1037.75</v>
      </c>
      <c r="D10" s="113"/>
    </row>
  </sheetData>
  <mergeCells count="3"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Presupuesto</vt:lpstr>
      <vt:lpstr>Planes</vt:lpstr>
      <vt:lpstr>Plan IIBB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2023-06-29T17:34:30Z</cp:lastPrinted>
  <dcterms:created xsi:type="dcterms:W3CDTF">2003-02-06T11:48:49Z</dcterms:created>
  <dcterms:modified xsi:type="dcterms:W3CDTF">2023-07-27T16:55:08Z</dcterms:modified>
</cp:coreProperties>
</file>