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510" windowWidth="11340" windowHeight="6045"/>
  </bookViews>
  <sheets>
    <sheet name="Presupuesto" sheetId="3" r:id="rId1"/>
    <sheet name="Planes" sheetId="4" r:id="rId2"/>
    <sheet name="Plan IIBB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Planes!$A$1:$H$40</definedName>
    <definedName name="_xlnm.Print_Area" localSheetId="0">Presupuesto!$A$1:$BD$23</definedName>
  </definedNames>
  <calcPr calcId="125725"/>
</workbook>
</file>

<file path=xl/calcChain.xml><?xml version="1.0" encoding="utf-8"?>
<calcChain xmlns="http://schemas.openxmlformats.org/spreadsheetml/2006/main">
  <c r="BE11" i="3"/>
  <c r="BE16"/>
  <c r="AY14" l="1"/>
  <c r="AY15"/>
  <c r="AX14" l="1"/>
  <c r="AX15"/>
  <c r="AW14" l="1"/>
  <c r="AW15"/>
  <c r="AV14" l="1"/>
  <c r="AV15"/>
  <c r="AU14" l="1"/>
  <c r="AT14"/>
  <c r="AS14"/>
  <c r="AR14"/>
  <c r="AQ14"/>
  <c r="AP14"/>
  <c r="AU15"/>
  <c r="AT15"/>
  <c r="AS15"/>
  <c r="AR15"/>
  <c r="AQ15"/>
  <c r="AP15"/>
  <c r="AO16" l="1"/>
  <c r="AO11"/>
  <c r="AM16" l="1"/>
  <c r="AM11"/>
  <c r="AY11" l="1"/>
  <c r="AL16"/>
  <c r="AL11"/>
  <c r="BA11" l="1"/>
  <c r="BB11" s="1"/>
  <c r="BC11" s="1"/>
  <c r="BD11" s="1"/>
  <c r="AK16"/>
  <c r="AK11"/>
  <c r="AN14" l="1"/>
  <c r="AM14"/>
  <c r="AL14"/>
  <c r="AK14"/>
  <c r="AJ14"/>
  <c r="AJ16" l="1"/>
  <c r="AJ11"/>
  <c r="AI15" l="1"/>
  <c r="AN15" l="1"/>
  <c r="AM15" l="1"/>
  <c r="AG16" l="1"/>
  <c r="AG11"/>
  <c r="AL15"/>
  <c r="AH14" l="1"/>
  <c r="AG14"/>
  <c r="AF14"/>
  <c r="AK15"/>
  <c r="AE16" l="1"/>
  <c r="AE11"/>
  <c r="AJ15"/>
  <c r="AE14" l="1"/>
  <c r="AD14"/>
  <c r="AH15" l="1"/>
  <c r="AG15"/>
  <c r="AF15"/>
  <c r="AE15"/>
  <c r="AD15"/>
  <c r="AB14"/>
  <c r="AB15"/>
  <c r="AA16" l="1"/>
  <c r="AA11"/>
  <c r="Z16"/>
  <c r="Z11"/>
  <c r="Y16"/>
  <c r="X16"/>
  <c r="W16"/>
  <c r="W11"/>
  <c r="W10"/>
  <c r="U11"/>
  <c r="T11"/>
  <c r="T16"/>
  <c r="S16"/>
  <c r="S11"/>
  <c r="R16"/>
  <c r="R11"/>
  <c r="S14"/>
  <c r="T14" s="1"/>
  <c r="R15"/>
  <c r="S15" s="1"/>
  <c r="T15" s="1"/>
  <c r="Q15"/>
  <c r="Q16"/>
  <c r="Q11"/>
  <c r="C12" i="4"/>
  <c r="U14" i="3" l="1"/>
  <c r="W14" s="1"/>
  <c r="Y14" s="1"/>
  <c r="Z14" s="1"/>
  <c r="AA14" s="1"/>
  <c r="U15"/>
  <c r="W15" s="1"/>
  <c r="Y15" s="1"/>
  <c r="Z15" s="1"/>
  <c r="AA15" s="1"/>
  <c r="J18"/>
  <c r="K18"/>
  <c r="L18"/>
  <c r="M18"/>
  <c r="N18"/>
  <c r="O18"/>
  <c r="I16"/>
  <c r="AC16" l="1"/>
  <c r="I11"/>
  <c r="G12" i="4"/>
  <c r="C11"/>
  <c r="G11" s="1"/>
  <c r="C10"/>
  <c r="G10" s="1"/>
  <c r="I13" i="3"/>
  <c r="AH16" l="1"/>
  <c r="P13"/>
  <c r="Q13" s="1"/>
  <c r="R13" s="1"/>
  <c r="T13"/>
  <c r="T18" s="1"/>
  <c r="I18"/>
  <c r="H16"/>
  <c r="H11"/>
  <c r="S13"/>
  <c r="AC11" l="1"/>
  <c r="U13"/>
  <c r="V13" s="1"/>
  <c r="W13" s="1"/>
  <c r="AA13" s="1"/>
  <c r="AF13" s="1"/>
  <c r="AG13" s="1"/>
  <c r="G16"/>
  <c r="G11"/>
  <c r="AY16" l="1"/>
  <c r="BA16" s="1"/>
  <c r="BB16" s="1"/>
  <c r="BC16" s="1"/>
  <c r="BD16" s="1"/>
  <c r="AH18"/>
  <c r="F16"/>
  <c r="F11"/>
  <c r="AI18" l="1"/>
  <c r="AC18"/>
  <c r="AD10"/>
  <c r="E16"/>
  <c r="AJ18" l="1"/>
  <c r="AK13"/>
  <c r="AD18"/>
  <c r="D18"/>
  <c r="AK18" l="1"/>
  <c r="AE18"/>
  <c r="AF10"/>
  <c r="U16"/>
  <c r="Q18"/>
  <c r="E11"/>
  <c r="AL18" l="1"/>
  <c r="E18"/>
  <c r="AM18" l="1"/>
  <c r="AG18"/>
  <c r="AH10"/>
  <c r="AK10" s="1"/>
  <c r="AY10" s="1"/>
  <c r="BA10" s="1"/>
  <c r="BB10" s="1"/>
  <c r="BC10" s="1"/>
  <c r="BD10" s="1"/>
  <c r="BE10" s="1"/>
  <c r="F18"/>
  <c r="AN18" l="1"/>
  <c r="Z18"/>
  <c r="G18"/>
  <c r="AO18" l="1"/>
  <c r="AA18"/>
  <c r="AB18"/>
  <c r="H18"/>
  <c r="AP18" l="1"/>
  <c r="R18"/>
  <c r="AQ18" l="1"/>
  <c r="S18"/>
  <c r="AR18" l="1"/>
  <c r="P16"/>
  <c r="AS18" l="1"/>
  <c r="AT13"/>
  <c r="W18"/>
  <c r="U18"/>
  <c r="V18"/>
  <c r="P11"/>
  <c r="P18" s="1"/>
  <c r="X11"/>
  <c r="Y11" s="1"/>
  <c r="Y18" s="1"/>
  <c r="AT18" l="1"/>
  <c r="AU13"/>
  <c r="X18"/>
  <c r="AU18" l="1"/>
  <c r="AV18" l="1"/>
  <c r="AW18" l="1"/>
  <c r="AX18" l="1"/>
  <c r="AY13"/>
  <c r="AY18" l="1"/>
  <c r="BA13" l="1"/>
  <c r="AZ18"/>
  <c r="BA18" l="1"/>
  <c r="BB13"/>
  <c r="BB18" l="1"/>
  <c r="BC13"/>
  <c r="BC18" l="1"/>
  <c r="BD13"/>
  <c r="BD18" l="1"/>
  <c r="BE13"/>
  <c r="BE18" s="1"/>
</calcChain>
</file>

<file path=xl/comments1.xml><?xml version="1.0" encoding="utf-8"?>
<comments xmlns="http://schemas.openxmlformats.org/spreadsheetml/2006/main">
  <authors>
    <author>Luffi</author>
    <author>User</author>
  </authors>
  <commentList>
    <comment ref="C14" authorId="0">
      <text>
        <r>
          <rPr>
            <b/>
            <sz val="10"/>
            <color indexed="81"/>
            <rFont val="Tahoma"/>
            <family val="2"/>
          </rPr>
          <t>IMPAGO,
08/23
09/23</t>
        </r>
      </text>
    </comment>
    <comment ref="C15" authorId="1">
      <text>
        <r>
          <rPr>
            <b/>
            <sz val="10"/>
            <color indexed="81"/>
            <rFont val="Tahoma"/>
            <family val="2"/>
          </rPr>
          <t xml:space="preserve">IMPAGO 
</t>
        </r>
      </text>
    </comment>
  </commentList>
</comments>
</file>

<file path=xl/sharedStrings.xml><?xml version="1.0" encoding="utf-8"?>
<sst xmlns="http://schemas.openxmlformats.org/spreadsheetml/2006/main" count="57" uniqueCount="45">
  <si>
    <t>FECHA</t>
  </si>
  <si>
    <t>DESCRIPCION</t>
  </si>
  <si>
    <t>TOTAL DEL MES</t>
  </si>
  <si>
    <t>Los importes subrayados son estimados. A la fecha de confección del presente no se cuenta con la información definitiva</t>
  </si>
  <si>
    <t>F 931 - S.U.S.S.</t>
  </si>
  <si>
    <t>DReI</t>
  </si>
  <si>
    <t>Flujo de Fondos Impositivo y Previsional Proyectado</t>
  </si>
  <si>
    <t>PERFIL I</t>
  </si>
  <si>
    <t>RG 4268</t>
  </si>
  <si>
    <t>Deuda</t>
  </si>
  <si>
    <t>CUOTA</t>
  </si>
  <si>
    <t>TOTAL</t>
  </si>
  <si>
    <t>Plan</t>
  </si>
  <si>
    <t xml:space="preserve">TOTAL PLAN </t>
  </si>
  <si>
    <t>Detalle de Cuotas de Planes Mis Facilidades</t>
  </si>
  <si>
    <t>CADUCIDAD</t>
  </si>
  <si>
    <t>60 días 2º impaga</t>
  </si>
  <si>
    <t>60 días última cuota</t>
  </si>
  <si>
    <t>30 días 2º impaga</t>
  </si>
  <si>
    <t>30 días última cuota</t>
  </si>
  <si>
    <t>SENESTRO EDUARDO</t>
  </si>
  <si>
    <t>Sindicato STIHMPRA</t>
  </si>
  <si>
    <t>Ingresos Brutos</t>
  </si>
  <si>
    <t>Silvia Pardal</t>
  </si>
  <si>
    <t>Senestro Eduardo</t>
  </si>
  <si>
    <t>Saldo a FAVOR</t>
  </si>
  <si>
    <t>DDJJ 2019 BS PERS.</t>
  </si>
  <si>
    <t>INT. RESARCIT.</t>
  </si>
  <si>
    <t>DDJJ</t>
  </si>
  <si>
    <t>INT. RESARCITORIOS</t>
  </si>
  <si>
    <t>PLAN CADUCO</t>
  </si>
  <si>
    <t>PAGADO 17/11</t>
  </si>
  <si>
    <t>PAGADO 11/12</t>
  </si>
  <si>
    <t>PAGADO 10/01</t>
  </si>
  <si>
    <t>Anticipo Bs Personales 2021</t>
  </si>
  <si>
    <t>Saldo a Favor</t>
  </si>
  <si>
    <t xml:space="preserve"> </t>
  </si>
  <si>
    <t>Monotributo-Cat F</t>
  </si>
  <si>
    <t>A Favor</t>
  </si>
  <si>
    <t>Saldo A Favor</t>
  </si>
  <si>
    <t>Fecha</t>
  </si>
  <si>
    <t>C</t>
  </si>
  <si>
    <t>Pagado</t>
  </si>
  <si>
    <t>9870377-7</t>
  </si>
  <si>
    <t>Monotributo-Cat H</t>
  </si>
</sst>
</file>

<file path=xl/styles.xml><?xml version="1.0" encoding="utf-8"?>
<styleSheet xmlns="http://schemas.openxmlformats.org/spreadsheetml/2006/main">
  <numFmts count="3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mmm\-yy;@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b/>
      <sz val="20"/>
      <name val="Bookman Old Style"/>
      <family val="1"/>
    </font>
    <font>
      <b/>
      <sz val="10"/>
      <color indexed="81"/>
      <name val="Tahoma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5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15" fontId="5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/>
    </xf>
    <xf numFmtId="15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8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5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5" fontId="9" fillId="0" borderId="0" xfId="0" applyNumberFormat="1" applyFont="1" applyFill="1" applyBorder="1" applyAlignment="1">
      <alignment horizontal="left" vertical="center"/>
    </xf>
    <xf numFmtId="15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4" borderId="3" xfId="0" applyFont="1" applyFill="1" applyBorder="1" applyAlignment="1">
      <alignment horizontal="centerContinuous" vertical="center"/>
    </xf>
    <xf numFmtId="166" fontId="15" fillId="4" borderId="3" xfId="0" applyNumberFormat="1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15" fontId="15" fillId="4" borderId="10" xfId="0" applyNumberFormat="1" applyFont="1" applyFill="1" applyBorder="1" applyAlignment="1">
      <alignment horizontal="center" vertical="center"/>
    </xf>
    <xf numFmtId="15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/>
    </xf>
    <xf numFmtId="3" fontId="15" fillId="0" borderId="0" xfId="2" applyNumberFormat="1" applyFont="1" applyFill="1" applyAlignment="1">
      <alignment horizontal="center" vertical="center"/>
    </xf>
    <xf numFmtId="0" fontId="16" fillId="0" borderId="0" xfId="0" applyFont="1"/>
    <xf numFmtId="0" fontId="19" fillId="0" borderId="0" xfId="2" applyFont="1" applyAlignment="1">
      <alignment horizontal="left" vertical="center"/>
    </xf>
    <xf numFmtId="0" fontId="19" fillId="0" borderId="0" xfId="2" applyFont="1" applyFill="1" applyAlignment="1">
      <alignment horizontal="left" vertical="center"/>
    </xf>
    <xf numFmtId="0" fontId="15" fillId="0" borderId="0" xfId="2" applyFont="1" applyFill="1" applyAlignment="1">
      <alignment horizontal="center" vertical="center"/>
    </xf>
    <xf numFmtId="0" fontId="20" fillId="0" borderId="0" xfId="2" applyFont="1" applyAlignment="1">
      <alignment vertical="center"/>
    </xf>
    <xf numFmtId="0" fontId="20" fillId="0" borderId="0" xfId="2" applyFont="1" applyFill="1" applyAlignment="1">
      <alignment vertical="center"/>
    </xf>
    <xf numFmtId="3" fontId="15" fillId="0" borderId="0" xfId="2" applyNumberFormat="1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5" fillId="0" borderId="0" xfId="2" applyFont="1" applyAlignment="1">
      <alignment horizontal="center"/>
    </xf>
    <xf numFmtId="0" fontId="15" fillId="0" borderId="20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14" fontId="15" fillId="0" borderId="24" xfId="2" applyNumberFormat="1" applyFont="1" applyFill="1" applyBorder="1" applyAlignment="1">
      <alignment horizontal="center" vertical="center"/>
    </xf>
    <xf numFmtId="164" fontId="16" fillId="0" borderId="24" xfId="2" applyNumberFormat="1" applyFont="1" applyFill="1" applyBorder="1" applyAlignment="1">
      <alignment vertical="center"/>
    </xf>
    <xf numFmtId="0" fontId="16" fillId="0" borderId="25" xfId="2" applyFont="1" applyFill="1" applyBorder="1" applyAlignment="1">
      <alignment horizontal="center" vertical="center" textRotation="90"/>
    </xf>
    <xf numFmtId="164" fontId="15" fillId="0" borderId="26" xfId="2" applyNumberFormat="1" applyFont="1" applyFill="1" applyBorder="1" applyAlignment="1">
      <alignment vertical="center"/>
    </xf>
    <xf numFmtId="14" fontId="15" fillId="0" borderId="27" xfId="2" applyNumberFormat="1" applyFont="1" applyFill="1" applyBorder="1" applyAlignment="1">
      <alignment horizontal="center" vertical="center"/>
    </xf>
    <xf numFmtId="0" fontId="16" fillId="0" borderId="28" xfId="2" applyNumberFormat="1" applyFont="1" applyFill="1" applyBorder="1" applyAlignment="1">
      <alignment horizontal="center" vertical="center"/>
    </xf>
    <xf numFmtId="164" fontId="16" fillId="0" borderId="27" xfId="2" applyNumberFormat="1" applyFont="1" applyFill="1" applyBorder="1" applyAlignment="1">
      <alignment vertical="center"/>
    </xf>
    <xf numFmtId="164" fontId="15" fillId="0" borderId="29" xfId="2" applyNumberFormat="1" applyFont="1" applyFill="1" applyBorder="1" applyAlignment="1">
      <alignment vertical="center"/>
    </xf>
    <xf numFmtId="0" fontId="16" fillId="0" borderId="30" xfId="2" applyNumberFormat="1" applyFont="1" applyFill="1" applyBorder="1" applyAlignment="1">
      <alignment horizontal="center" vertical="center"/>
    </xf>
    <xf numFmtId="14" fontId="15" fillId="3" borderId="27" xfId="2" applyNumberFormat="1" applyFont="1" applyFill="1" applyBorder="1" applyAlignment="1">
      <alignment horizontal="center" vertical="center"/>
    </xf>
    <xf numFmtId="14" fontId="15" fillId="0" borderId="32" xfId="2" applyNumberFormat="1" applyFont="1" applyFill="1" applyBorder="1" applyAlignment="1">
      <alignment horizontal="center" vertical="center"/>
    </xf>
    <xf numFmtId="164" fontId="16" fillId="0" borderId="32" xfId="2" applyNumberFormat="1" applyFont="1" applyFill="1" applyBorder="1" applyAlignment="1">
      <alignment vertical="center"/>
    </xf>
    <xf numFmtId="164" fontId="15" fillId="0" borderId="33" xfId="2" applyNumberFormat="1" applyFont="1" applyFill="1" applyBorder="1" applyAlignment="1">
      <alignment vertical="center"/>
    </xf>
    <xf numFmtId="14" fontId="15" fillId="0" borderId="3" xfId="2" applyNumberFormat="1" applyFont="1" applyFill="1" applyBorder="1" applyAlignment="1">
      <alignment horizontal="center" vertical="center"/>
    </xf>
    <xf numFmtId="14" fontId="15" fillId="0" borderId="34" xfId="2" applyNumberFormat="1" applyFont="1" applyFill="1" applyBorder="1" applyAlignment="1">
      <alignment horizontal="center" vertical="center"/>
    </xf>
    <xf numFmtId="164" fontId="15" fillId="0" borderId="35" xfId="2" applyNumberFormat="1" applyFont="1" applyFill="1" applyBorder="1" applyAlignment="1">
      <alignment vertical="center"/>
    </xf>
    <xf numFmtId="14" fontId="15" fillId="0" borderId="35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3" fontId="15" fillId="0" borderId="36" xfId="2" applyNumberFormat="1" applyFont="1" applyFill="1" applyBorder="1" applyAlignment="1">
      <alignment horizontal="center" vertical="center"/>
    </xf>
    <xf numFmtId="164" fontId="15" fillId="4" borderId="21" xfId="2" applyNumberFormat="1" applyFont="1" applyFill="1" applyBorder="1" applyAlignment="1">
      <alignment horizontal="center" vertical="center" wrapText="1"/>
    </xf>
    <xf numFmtId="164" fontId="15" fillId="4" borderId="23" xfId="2" applyNumberFormat="1" applyFont="1" applyFill="1" applyBorder="1" applyAlignment="1">
      <alignment horizontal="center" vertical="center"/>
    </xf>
    <xf numFmtId="164" fontId="15" fillId="0" borderId="37" xfId="2" applyNumberFormat="1" applyFont="1" applyFill="1" applyBorder="1" applyAlignment="1">
      <alignment vertical="center"/>
    </xf>
    <xf numFmtId="164" fontId="15" fillId="0" borderId="38" xfId="2" applyNumberFormat="1" applyFont="1" applyFill="1" applyBorder="1" applyAlignment="1">
      <alignment vertical="center"/>
    </xf>
    <xf numFmtId="0" fontId="15" fillId="0" borderId="4" xfId="2" applyFont="1" applyFill="1" applyBorder="1" applyAlignment="1">
      <alignment vertical="center"/>
    </xf>
    <xf numFmtId="0" fontId="21" fillId="0" borderId="0" xfId="0" applyFont="1" applyAlignment="1">
      <alignment horizontal="center"/>
    </xf>
    <xf numFmtId="4" fontId="16" fillId="0" borderId="5" xfId="0" applyNumberFormat="1" applyFont="1" applyFill="1" applyBorder="1" applyAlignment="1">
      <alignment horizontal="right" vertical="center"/>
    </xf>
    <xf numFmtId="164" fontId="16" fillId="0" borderId="0" xfId="0" applyNumberFormat="1" applyFont="1"/>
    <xf numFmtId="0" fontId="22" fillId="0" borderId="0" xfId="0" applyFont="1"/>
    <xf numFmtId="15" fontId="16" fillId="0" borderId="17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4" fontId="16" fillId="0" borderId="8" xfId="0" applyNumberFormat="1" applyFont="1" applyFill="1" applyBorder="1" applyAlignment="1">
      <alignment horizontal="right" vertical="center"/>
    </xf>
    <xf numFmtId="4" fontId="17" fillId="0" borderId="8" xfId="0" applyNumberFormat="1" applyFont="1" applyFill="1" applyBorder="1" applyAlignment="1">
      <alignment horizontal="right" vertical="center"/>
    </xf>
    <xf numFmtId="4" fontId="18" fillId="0" borderId="8" xfId="0" applyNumberFormat="1" applyFont="1" applyFill="1" applyBorder="1" applyAlignment="1">
      <alignment horizontal="right" vertical="center"/>
    </xf>
    <xf numFmtId="4" fontId="17" fillId="0" borderId="5" xfId="0" applyNumberFormat="1" applyFont="1" applyFill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right" vertical="center"/>
    </xf>
    <xf numFmtId="4" fontId="18" fillId="0" borderId="2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2" fillId="0" borderId="26" xfId="0" applyNumberFormat="1" applyFont="1" applyBorder="1" applyAlignment="1">
      <alignment horizontal="center"/>
    </xf>
    <xf numFmtId="165" fontId="2" fillId="0" borderId="26" xfId="3" applyFont="1" applyFill="1" applyBorder="1" applyAlignment="1">
      <alignment horizontal="center" vertical="center"/>
    </xf>
    <xf numFmtId="14" fontId="2" fillId="0" borderId="29" xfId="0" applyNumberFormat="1" applyFont="1" applyFill="1" applyBorder="1" applyAlignment="1">
      <alignment horizontal="center"/>
    </xf>
    <xf numFmtId="165" fontId="2" fillId="0" borderId="29" xfId="3" applyFont="1" applyFill="1" applyBorder="1" applyAlignment="1">
      <alignment horizontal="center" vertical="center"/>
    </xf>
    <xf numFmtId="165" fontId="2" fillId="0" borderId="37" xfId="3" applyFont="1" applyFill="1" applyBorder="1" applyAlignment="1">
      <alignment horizontal="center" vertical="center"/>
    </xf>
    <xf numFmtId="14" fontId="2" fillId="0" borderId="29" xfId="0" applyNumberFormat="1" applyFont="1" applyBorder="1" applyAlignment="1">
      <alignment horizontal="center"/>
    </xf>
    <xf numFmtId="0" fontId="25" fillId="5" borderId="39" xfId="2" applyFont="1" applyFill="1" applyBorder="1" applyAlignment="1">
      <alignment horizontal="center" vertical="center" wrapText="1"/>
    </xf>
    <xf numFmtId="0" fontId="26" fillId="0" borderId="0" xfId="0" applyFont="1"/>
    <xf numFmtId="0" fontId="16" fillId="0" borderId="6" xfId="0" applyFont="1" applyFill="1" applyBorder="1" applyAlignment="1">
      <alignment horizontal="right" vertical="center" wrapText="1"/>
    </xf>
    <xf numFmtId="4" fontId="18" fillId="0" borderId="5" xfId="0" applyNumberFormat="1" applyFont="1" applyFill="1" applyBorder="1" applyAlignment="1">
      <alignment horizontal="right" vertical="center"/>
    </xf>
    <xf numFmtId="4" fontId="15" fillId="4" borderId="12" xfId="0" applyNumberFormat="1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horizontal="right" vertical="center" wrapText="1"/>
    </xf>
    <xf numFmtId="4" fontId="15" fillId="4" borderId="13" xfId="0" applyNumberFormat="1" applyFont="1" applyFill="1" applyBorder="1" applyAlignment="1">
      <alignment horizontal="right" vertical="center" wrapText="1"/>
    </xf>
    <xf numFmtId="4" fontId="15" fillId="4" borderId="14" xfId="0" applyNumberFormat="1" applyFont="1" applyFill="1" applyBorder="1" applyAlignment="1">
      <alignment horizontal="right" vertical="center" wrapText="1"/>
    </xf>
    <xf numFmtId="15" fontId="15" fillId="0" borderId="0" xfId="0" applyNumberFormat="1" applyFont="1" applyFill="1" applyAlignment="1">
      <alignment horizontal="left" vertical="center"/>
    </xf>
    <xf numFmtId="4" fontId="15" fillId="4" borderId="7" xfId="0" applyNumberFormat="1" applyFont="1" applyFill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6" fillId="0" borderId="21" xfId="2" applyFont="1" applyBorder="1" applyAlignment="1">
      <alignment horizontal="center" vertical="center" textRotation="90"/>
    </xf>
    <xf numFmtId="0" fontId="16" fillId="0" borderId="23" xfId="2" applyFont="1" applyBorder="1" applyAlignment="1">
      <alignment horizontal="center" vertical="center" textRotation="90"/>
    </xf>
    <xf numFmtId="0" fontId="15" fillId="0" borderId="12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center"/>
    </xf>
    <xf numFmtId="0" fontId="16" fillId="0" borderId="25" xfId="2" applyNumberFormat="1" applyFont="1" applyFill="1" applyBorder="1" applyAlignment="1">
      <alignment horizontal="center" vertical="center"/>
    </xf>
    <xf numFmtId="0" fontId="16" fillId="0" borderId="28" xfId="2" applyNumberFormat="1" applyFont="1" applyFill="1" applyBorder="1" applyAlignment="1">
      <alignment horizontal="center" vertical="center"/>
    </xf>
    <xf numFmtId="0" fontId="16" fillId="0" borderId="31" xfId="2" applyNumberFormat="1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 wrapText="1"/>
    </xf>
    <xf numFmtId="0" fontId="24" fillId="0" borderId="13" xfId="2" applyFont="1" applyFill="1" applyBorder="1" applyAlignment="1">
      <alignment horizontal="center" vertical="center" wrapText="1"/>
    </xf>
    <xf numFmtId="0" fontId="24" fillId="0" borderId="14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textRotation="255"/>
    </xf>
    <xf numFmtId="0" fontId="2" fillId="0" borderId="13" xfId="2" applyFont="1" applyFill="1" applyBorder="1" applyAlignment="1">
      <alignment horizontal="center" vertical="center" textRotation="255"/>
    </xf>
    <xf numFmtId="0" fontId="2" fillId="0" borderId="14" xfId="2" applyFont="1" applyFill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5" fontId="16" fillId="0" borderId="5" xfId="1" applyFont="1" applyFill="1" applyBorder="1" applyAlignment="1">
      <alignment horizontal="left" vertical="center"/>
    </xf>
    <xf numFmtId="165" fontId="16" fillId="0" borderId="6" xfId="1" applyFont="1" applyFill="1" applyBorder="1" applyAlignment="1">
      <alignment horizontal="left" vertical="center"/>
    </xf>
    <xf numFmtId="4" fontId="16" fillId="0" borderId="29" xfId="0" applyNumberFormat="1" applyFont="1" applyFill="1" applyBorder="1" applyAlignment="1">
      <alignment horizontal="right" vertical="center"/>
    </xf>
    <xf numFmtId="4" fontId="17" fillId="0" borderId="29" xfId="0" applyNumberFormat="1" applyFont="1" applyFill="1" applyBorder="1" applyAlignment="1">
      <alignment horizontal="right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45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76200</xdr:rowOff>
    </xdr:from>
    <xdr:to>
      <xdr:col>1</xdr:col>
      <xdr:colOff>1152525</xdr:colOff>
      <xdr:row>1</xdr:row>
      <xdr:rowOff>180975</xdr:rowOff>
    </xdr:to>
    <xdr:pic>
      <xdr:nvPicPr>
        <xdr:cNvPr id="4557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025" y="76200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0</xdr:col>
      <xdr:colOff>590550</xdr:colOff>
      <xdr:row>1</xdr:row>
      <xdr:rowOff>180975</xdr:rowOff>
    </xdr:to>
    <xdr:pic>
      <xdr:nvPicPr>
        <xdr:cNvPr id="5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85725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752475</xdr:colOff>
      <xdr:row>0</xdr:row>
      <xdr:rowOff>66675</xdr:rowOff>
    </xdr:from>
    <xdr:to>
      <xdr:col>2</xdr:col>
      <xdr:colOff>657225</xdr:colOff>
      <xdr:row>1</xdr:row>
      <xdr:rowOff>133350</xdr:rowOff>
    </xdr:to>
    <xdr:pic>
      <xdr:nvPicPr>
        <xdr:cNvPr id="5126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666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0\NOMINA%20SENESTRO%2007-2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1\NOMINA%20SENESTRO%2004-20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1\NOMINA%20SENESTRO%2005-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1\NOMINA%20SENESTRO%2007-202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1\NOMINA%20SENESTRO%2009-202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1\NOMINA%20SENESTRO%2010-20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1\NOMINA%20SENESTRO%2011-20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2\NOMINA%20SENESTRO%2001-202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2\NOMINA%20SENESTRO%2003-202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2\NOMINA%20SENESTRO%2005-20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2\NOMINA%20SENESTRO%2008-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0\NOMINA%20SENESTRO%2008-2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2\NOMINA%20SENESTRO%2009-202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2\NOMINA%20SENESTRO%2010-202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2\NOMINA%20SENESTRO%2011-20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3\NOMINA%20SENESTRO%2001-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0\NOMINA%20SENESTRO%2009-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0\NOMINA%20SENESTRO%2010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0\NOMINA%20SENESTRO%2011-2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0\NOMINA%20SENESTRO%2012-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1\NOMINA%20SENESTRO%2001-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1\NOMINA%20SENESTRO%2002-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CLIENTES\SENESTRO%20EDUARDO\NOMINAS\2021\NOMINA%20SENESTRO%2003-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713.77763999999991</v>
          </cell>
          <cell r="S7">
            <v>356.88881999999995</v>
          </cell>
          <cell r="T7">
            <v>1784.4440999999999</v>
          </cell>
          <cell r="U7">
            <v>535.33322999999996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3390.4437900000003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4347.5951999999997</v>
          </cell>
        </row>
        <row r="18">
          <cell r="AC18">
            <v>23876.892599999992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3855.8201759999993</v>
          </cell>
        </row>
        <row r="18">
          <cell r="AC18">
            <v>19816.349623999999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785.56607999999994</v>
          </cell>
          <cell r="S7">
            <v>392.78303999999997</v>
          </cell>
          <cell r="T7">
            <v>1963.9151999999999</v>
          </cell>
          <cell r="U7">
            <v>589.17455999999993</v>
          </cell>
        </row>
        <row r="18">
          <cell r="AC18">
            <v>19122.432920000003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4079.7062959999998</v>
          </cell>
        </row>
        <row r="18">
          <cell r="AC18">
            <v>21177.105583999997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4850.8823999999995</v>
          </cell>
        </row>
        <row r="18">
          <cell r="AC18">
            <v>25232.326400000002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5765.0392800000009</v>
          </cell>
        </row>
        <row r="18">
          <cell r="AC18">
            <v>29881.479519999993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6802.7356799999998</v>
          </cell>
        </row>
        <row r="18">
          <cell r="AC18">
            <v>37345.799920000005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42332.0531778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43056.891977799998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8206.8714000000018</v>
          </cell>
        </row>
        <row r="18">
          <cell r="AC18">
            <v>45841.787637000009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10370.551443</v>
          </cell>
        </row>
        <row r="18">
          <cell r="AC18">
            <v>58176.696640079994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2504.3481999999999</v>
          </cell>
        </row>
        <row r="18">
          <cell r="AC18">
            <v>12113.6456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554.56024000000002</v>
          </cell>
          <cell r="S7">
            <v>277.28012000000001</v>
          </cell>
          <cell r="T7">
            <v>1386.4005999999999</v>
          </cell>
          <cell r="U7">
            <v>415.92017999999996</v>
          </cell>
        </row>
        <row r="18">
          <cell r="AC18">
            <v>12837.865159999998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536.6712</v>
          </cell>
          <cell r="S7">
            <v>268.3356</v>
          </cell>
          <cell r="T7">
            <v>1341.6779999999999</v>
          </cell>
          <cell r="U7">
            <v>402.50339999999994</v>
          </cell>
        </row>
        <row r="18">
          <cell r="AC18">
            <v>12363.805599999998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3866.2687700000001</v>
          </cell>
        </row>
        <row r="18">
          <cell r="AC18">
            <v>19396.563180000005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684.62867200000005</v>
          </cell>
          <cell r="S7">
            <v>342.31433600000003</v>
          </cell>
          <cell r="T7">
            <v>1711.5716800000002</v>
          </cell>
          <cell r="U7">
            <v>513.4715040000001</v>
          </cell>
        </row>
        <row r="18">
          <cell r="AC18">
            <v>16333.958608000003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619.85400000000004</v>
          </cell>
          <cell r="S7">
            <v>309.92700000000002</v>
          </cell>
          <cell r="T7">
            <v>1549.6350000000002</v>
          </cell>
          <cell r="U7">
            <v>464.89049999999997</v>
          </cell>
        </row>
        <row r="18">
          <cell r="AC18">
            <v>14402.9848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665.47476000000006</v>
          </cell>
          <cell r="S7">
            <v>332.73738000000003</v>
          </cell>
          <cell r="T7">
            <v>1663.6869000000004</v>
          </cell>
          <cell r="U7">
            <v>499.10607000000005</v>
          </cell>
        </row>
        <row r="18">
          <cell r="AC18">
            <v>15846.599940000004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7"/>
  <sheetViews>
    <sheetView showGridLines="0" showZeros="0" tabSelected="1" zoomScale="70" zoomScaleNormal="70" workbookViewId="0">
      <pane xSplit="3" ySplit="9" topLeftCell="AV10" activePane="bottomRight" state="frozen"/>
      <selection pane="topRight" activeCell="D1" sqref="D1"/>
      <selection pane="bottomLeft" activeCell="A10" sqref="A10"/>
      <selection pane="bottomRight" activeCell="BE15" sqref="BE15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5.28515625" style="1" bestFit="1" customWidth="1"/>
    <col min="4" max="9" width="22" style="1" hidden="1" customWidth="1"/>
    <col min="10" max="15" width="15.42578125" style="1" hidden="1" customWidth="1"/>
    <col min="16" max="16" width="23.7109375" style="1" hidden="1" customWidth="1"/>
    <col min="17" max="18" width="22" style="1" hidden="1" customWidth="1"/>
    <col min="19" max="19" width="20.85546875" style="1" hidden="1" customWidth="1"/>
    <col min="20" max="22" width="22" style="1" hidden="1" customWidth="1"/>
    <col min="23" max="26" width="22.7109375" style="1" hidden="1" customWidth="1"/>
    <col min="27" max="34" width="21" style="1" hidden="1" customWidth="1"/>
    <col min="35" max="36" width="22" style="1" hidden="1" customWidth="1"/>
    <col min="37" max="38" width="21.28515625" style="1" hidden="1" customWidth="1"/>
    <col min="39" max="51" width="18.42578125" style="1" hidden="1" customWidth="1"/>
    <col min="52" max="53" width="18.42578125" style="1" customWidth="1"/>
    <col min="54" max="57" width="20.5703125" style="1" customWidth="1"/>
    <col min="58" max="16384" width="11.42578125" style="1"/>
  </cols>
  <sheetData>
    <row r="1" spans="1:57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57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57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57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57" s="18" customFormat="1" ht="18" customHeight="1">
      <c r="A5" s="14" t="s">
        <v>20</v>
      </c>
      <c r="B5" s="14"/>
      <c r="C5" s="14"/>
      <c r="D5" s="14"/>
      <c r="E5" s="15"/>
      <c r="F5" s="16"/>
      <c r="G5" s="16"/>
      <c r="H5" s="17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57" s="18" customFormat="1" ht="8.25" customHeight="1">
      <c r="A6" s="19"/>
      <c r="B6" s="19"/>
      <c r="C6" s="19"/>
      <c r="D6" s="19"/>
      <c r="E6" s="15"/>
      <c r="F6" s="16"/>
      <c r="G6" s="16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57" s="30" customFormat="1" ht="18.75" customHeight="1">
      <c r="A7" s="112" t="s">
        <v>6</v>
      </c>
      <c r="B7" s="112"/>
      <c r="C7" s="112"/>
      <c r="D7" s="112"/>
      <c r="E7" s="27"/>
      <c r="F7" s="28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57" s="23" customFormat="1" ht="11.25" customHeight="1" thickBot="1">
      <c r="A8" s="20"/>
      <c r="B8" s="21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57" s="32" customFormat="1" ht="38.25" customHeight="1" thickBot="1">
      <c r="A9" s="38" t="s">
        <v>0</v>
      </c>
      <c r="B9" s="33" t="s">
        <v>1</v>
      </c>
      <c r="C9" s="33"/>
      <c r="D9" s="34">
        <v>44013</v>
      </c>
      <c r="E9" s="34">
        <v>44044</v>
      </c>
      <c r="F9" s="34">
        <v>44075</v>
      </c>
      <c r="G9" s="34">
        <v>44105</v>
      </c>
      <c r="H9" s="34">
        <v>44136</v>
      </c>
      <c r="I9" s="34">
        <v>44166</v>
      </c>
      <c r="J9" s="34">
        <v>43862</v>
      </c>
      <c r="K9" s="34">
        <v>43891</v>
      </c>
      <c r="L9" s="34">
        <v>43922</v>
      </c>
      <c r="M9" s="34">
        <v>43952</v>
      </c>
      <c r="N9" s="34">
        <v>43983</v>
      </c>
      <c r="O9" s="34">
        <v>44013</v>
      </c>
      <c r="P9" s="34">
        <v>44197</v>
      </c>
      <c r="Q9" s="34">
        <v>44228</v>
      </c>
      <c r="R9" s="34">
        <v>44256</v>
      </c>
      <c r="S9" s="34">
        <v>44287</v>
      </c>
      <c r="T9" s="34">
        <v>44317</v>
      </c>
      <c r="U9" s="34">
        <v>44348</v>
      </c>
      <c r="V9" s="34">
        <v>44378</v>
      </c>
      <c r="W9" s="34">
        <v>44409</v>
      </c>
      <c r="X9" s="34">
        <v>44440</v>
      </c>
      <c r="Y9" s="34">
        <v>44470</v>
      </c>
      <c r="Z9" s="34">
        <v>44501</v>
      </c>
      <c r="AA9" s="34">
        <v>44532</v>
      </c>
      <c r="AB9" s="34">
        <v>44562</v>
      </c>
      <c r="AC9" s="34">
        <v>44594</v>
      </c>
      <c r="AD9" s="34">
        <v>44622</v>
      </c>
      <c r="AE9" s="34">
        <v>44653</v>
      </c>
      <c r="AF9" s="34">
        <v>44683</v>
      </c>
      <c r="AG9" s="34">
        <v>44713</v>
      </c>
      <c r="AH9" s="34">
        <v>44743</v>
      </c>
      <c r="AI9" s="34">
        <v>44775</v>
      </c>
      <c r="AJ9" s="34">
        <v>44806</v>
      </c>
      <c r="AK9" s="34">
        <v>44835</v>
      </c>
      <c r="AL9" s="34">
        <v>44866</v>
      </c>
      <c r="AM9" s="34">
        <v>44896</v>
      </c>
      <c r="AN9" s="34">
        <v>44927</v>
      </c>
      <c r="AO9" s="34">
        <v>44958</v>
      </c>
      <c r="AP9" s="34">
        <v>44986</v>
      </c>
      <c r="AQ9" s="34">
        <v>45017</v>
      </c>
      <c r="AR9" s="34">
        <v>45047</v>
      </c>
      <c r="AS9" s="34">
        <v>45078</v>
      </c>
      <c r="AT9" s="34">
        <v>45108</v>
      </c>
      <c r="AU9" s="34">
        <v>45140</v>
      </c>
      <c r="AV9" s="34">
        <v>45172</v>
      </c>
      <c r="AW9" s="34">
        <v>45203</v>
      </c>
      <c r="AX9" s="34">
        <v>45235</v>
      </c>
      <c r="AY9" s="34">
        <v>45266</v>
      </c>
      <c r="AZ9" s="34">
        <v>45292</v>
      </c>
      <c r="BA9" s="34">
        <v>45323</v>
      </c>
      <c r="BB9" s="34">
        <v>45353</v>
      </c>
      <c r="BC9" s="34">
        <v>45384</v>
      </c>
      <c r="BD9" s="34">
        <v>45414</v>
      </c>
      <c r="BE9" s="34">
        <v>45444</v>
      </c>
    </row>
    <row r="10" spans="1:57" s="32" customFormat="1" ht="33.75" customHeight="1">
      <c r="A10" s="39">
        <v>45302</v>
      </c>
      <c r="B10" s="40" t="s">
        <v>5</v>
      </c>
      <c r="C10" s="138"/>
      <c r="D10" s="88">
        <v>1819.85</v>
      </c>
      <c r="E10" s="89">
        <v>2417.4699999999998</v>
      </c>
      <c r="F10" s="89">
        <v>2304.91</v>
      </c>
      <c r="G10" s="89">
        <v>2210.4499999999998</v>
      </c>
      <c r="H10" s="89">
        <v>2417.9499999999998</v>
      </c>
      <c r="I10" s="89">
        <v>2797.22</v>
      </c>
      <c r="J10" s="89">
        <v>2304.91</v>
      </c>
      <c r="K10" s="89">
        <v>2304.91</v>
      </c>
      <c r="L10" s="89">
        <v>2304.91</v>
      </c>
      <c r="M10" s="89">
        <v>2304.91</v>
      </c>
      <c r="N10" s="89">
        <v>2304.91</v>
      </c>
      <c r="O10" s="89">
        <v>2304.91</v>
      </c>
      <c r="P10" s="89">
        <v>1996.2</v>
      </c>
      <c r="Q10" s="89">
        <v>1586.33</v>
      </c>
      <c r="R10" s="89">
        <v>1575</v>
      </c>
      <c r="S10" s="89">
        <v>1856.49</v>
      </c>
      <c r="T10" s="89">
        <v>1716.75</v>
      </c>
      <c r="U10" s="89">
        <v>1575</v>
      </c>
      <c r="V10" s="89">
        <v>1575</v>
      </c>
      <c r="W10" s="89">
        <f>+U10</f>
        <v>1575</v>
      </c>
      <c r="X10" s="89">
        <v>1575</v>
      </c>
      <c r="Y10" s="89">
        <v>1954.85</v>
      </c>
      <c r="Z10" s="89">
        <v>2076.08</v>
      </c>
      <c r="AA10" s="89">
        <v>1958.6</v>
      </c>
      <c r="AB10" s="89">
        <v>2296.35</v>
      </c>
      <c r="AC10" s="89">
        <v>2475</v>
      </c>
      <c r="AD10" s="89">
        <f t="shared" ref="AD10:BE10" si="0">+AC10</f>
        <v>2475</v>
      </c>
      <c r="AE10" s="89">
        <v>3778.71</v>
      </c>
      <c r="AF10" s="89">
        <f t="shared" si="0"/>
        <v>3778.71</v>
      </c>
      <c r="AG10" s="89">
        <v>3032.61</v>
      </c>
      <c r="AH10" s="89">
        <f t="shared" si="0"/>
        <v>3032.61</v>
      </c>
      <c r="AI10" s="89">
        <v>3130.96</v>
      </c>
      <c r="AJ10" s="89">
        <v>4837.51</v>
      </c>
      <c r="AK10" s="89">
        <f t="shared" si="0"/>
        <v>4837.51</v>
      </c>
      <c r="AL10" s="89">
        <v>5270.97</v>
      </c>
      <c r="AM10" s="89">
        <v>5419.18</v>
      </c>
      <c r="AN10" s="89">
        <v>6605.35</v>
      </c>
      <c r="AO10" s="89">
        <v>5212.92</v>
      </c>
      <c r="AP10" s="89">
        <v>4715.01</v>
      </c>
      <c r="AQ10" s="89">
        <v>8481.41</v>
      </c>
      <c r="AR10" s="89">
        <v>6313.7</v>
      </c>
      <c r="AS10" s="89">
        <v>4898.53</v>
      </c>
      <c r="AT10" s="89">
        <v>5773.79</v>
      </c>
      <c r="AU10" s="89">
        <v>6574.27</v>
      </c>
      <c r="AV10" s="89">
        <v>7852.16</v>
      </c>
      <c r="AW10" s="89">
        <v>8048.18</v>
      </c>
      <c r="AX10" s="89">
        <v>11537.45</v>
      </c>
      <c r="AY10" s="89">
        <f t="shared" si="0"/>
        <v>11537.45</v>
      </c>
      <c r="AZ10" s="89">
        <v>10085.39</v>
      </c>
      <c r="BA10" s="89">
        <f t="shared" si="0"/>
        <v>10085.39</v>
      </c>
      <c r="BB10" s="89">
        <f t="shared" si="0"/>
        <v>10085.39</v>
      </c>
      <c r="BC10" s="89">
        <f t="shared" si="0"/>
        <v>10085.39</v>
      </c>
      <c r="BD10" s="89">
        <f t="shared" si="0"/>
        <v>10085.39</v>
      </c>
      <c r="BE10" s="89">
        <f t="shared" si="0"/>
        <v>10085.39</v>
      </c>
    </row>
    <row r="11" spans="1:57" s="32" customFormat="1" ht="33.75" customHeight="1">
      <c r="A11" s="39">
        <v>45301</v>
      </c>
      <c r="B11" s="90" t="s">
        <v>4</v>
      </c>
      <c r="C11" s="105"/>
      <c r="D11" s="79">
        <v>18043.54</v>
      </c>
      <c r="E11" s="88">
        <f>+'[1]Cargas Sociales'!$AC$18</f>
        <v>11435.57</v>
      </c>
      <c r="F11" s="88">
        <f>+'[2]Cargas Sociales'!$AC$18</f>
        <v>11435.57</v>
      </c>
      <c r="G11" s="88">
        <f>+'[3]Cargas Sociales'!$AC$18</f>
        <v>12113.6456</v>
      </c>
      <c r="H11" s="88">
        <f>+'[4]Cargas Sociales'!$AC$18</f>
        <v>12837.865159999998</v>
      </c>
      <c r="I11" s="88">
        <f>+'[5]Cargas Sociales'!$AC$18</f>
        <v>12363.805599999998</v>
      </c>
      <c r="J11" s="106"/>
      <c r="K11" s="106"/>
      <c r="L11" s="106"/>
      <c r="M11" s="106"/>
      <c r="N11" s="106"/>
      <c r="O11" s="106"/>
      <c r="P11" s="88">
        <f>+'[6]Cargas Sociales'!$AC$18</f>
        <v>19396.563180000005</v>
      </c>
      <c r="Q11" s="88">
        <f>+'[7]Cargas Sociales'!$AC$18</f>
        <v>16333.958608000003</v>
      </c>
      <c r="R11" s="88">
        <f>+'[8]Cargas Sociales'!$AC$18</f>
        <v>14402.9848</v>
      </c>
      <c r="S11" s="88">
        <f>+'[9]Cargas Sociales'!$AC$18</f>
        <v>15846.599940000004</v>
      </c>
      <c r="T11" s="88">
        <f>+'[10]Cargas Sociales'!$AC$18</f>
        <v>16549.126259999997</v>
      </c>
      <c r="U11" s="88">
        <f>+'[11]Cargas Sociales'!$AC$18</f>
        <v>16549.126259999997</v>
      </c>
      <c r="V11" s="88">
        <v>26162.602289999995</v>
      </c>
      <c r="W11" s="88">
        <f>+'[12]Cargas Sociales'!$AC$18</f>
        <v>16549.126259999997</v>
      </c>
      <c r="X11" s="88">
        <f>+'[13]Cargas Sociales'!$AC$18</f>
        <v>23876.892599999992</v>
      </c>
      <c r="Y11" s="88">
        <f>+X11</f>
        <v>23876.892599999992</v>
      </c>
      <c r="Z11" s="88">
        <f>+'[14]Cargas Sociales'!$AC$18</f>
        <v>19816.349623999999</v>
      </c>
      <c r="AA11" s="88">
        <f>+'[15]Cargas Sociales'!$AC$18</f>
        <v>19122.432920000003</v>
      </c>
      <c r="AB11" s="88">
        <v>31249.935319999997</v>
      </c>
      <c r="AC11" s="88">
        <f>+'[16]Cargas Sociales'!$AC$18</f>
        <v>21177.105583999997</v>
      </c>
      <c r="AD11" s="88">
        <v>38720.69</v>
      </c>
      <c r="AE11" s="88">
        <f>+'[17]Cargas Sociales'!$AC$18</f>
        <v>25232.326400000002</v>
      </c>
      <c r="AF11" s="88">
        <v>28720.18</v>
      </c>
      <c r="AG11" s="88">
        <f>+'[18]Cargas Sociales'!$AC$18</f>
        <v>29881.479519999993</v>
      </c>
      <c r="AH11" s="88">
        <v>45978.804879999996</v>
      </c>
      <c r="AI11" s="88">
        <v>35692</v>
      </c>
      <c r="AJ11" s="88">
        <f>+'[19]Cargas Sociales'!$AC$18</f>
        <v>37345.799920000005</v>
      </c>
      <c r="AK11" s="88">
        <f>+'[20]Cargas Sociales'!$AC$18</f>
        <v>42332.0531778</v>
      </c>
      <c r="AL11" s="88">
        <f>+'[21]Cargas Sociales'!$AC$18</f>
        <v>43056.891977799998</v>
      </c>
      <c r="AM11" s="88">
        <f>+'[22]Cargas Sociales'!$AC$18</f>
        <v>45841.787637000009</v>
      </c>
      <c r="AN11" s="79">
        <v>69668.490319000004</v>
      </c>
      <c r="AO11" s="88">
        <f>+'[23]Cargas Sociales'!$AC$18</f>
        <v>58176.696640079994</v>
      </c>
      <c r="AP11" s="88">
        <v>54060.889129999996</v>
      </c>
      <c r="AQ11" s="88">
        <v>54109.039129999997</v>
      </c>
      <c r="AR11" s="88">
        <v>59532.93774980001</v>
      </c>
      <c r="AS11" s="88">
        <v>61512.769030689989</v>
      </c>
      <c r="AT11" s="88">
        <v>83389.994460620015</v>
      </c>
      <c r="AU11" s="88">
        <v>80915.592474999998</v>
      </c>
      <c r="AV11" s="88">
        <v>81241.833025</v>
      </c>
      <c r="AW11" s="88">
        <v>69652.162320000003</v>
      </c>
      <c r="AX11" s="88">
        <v>139642.4868632</v>
      </c>
      <c r="AY11" s="88">
        <f>+AX11</f>
        <v>139642.4868632</v>
      </c>
      <c r="AZ11" s="88">
        <v>204711.62377199999</v>
      </c>
      <c r="BA11" s="88">
        <f>+AY11</f>
        <v>139642.4868632</v>
      </c>
      <c r="BB11" s="88">
        <f>+BA11</f>
        <v>139642.4868632</v>
      </c>
      <c r="BC11" s="88">
        <f>+BB11</f>
        <v>139642.4868632</v>
      </c>
      <c r="BD11" s="88">
        <f>+BC11</f>
        <v>139642.4868632</v>
      </c>
      <c r="BE11" s="88">
        <f>+BD11</f>
        <v>139642.4868632</v>
      </c>
    </row>
    <row r="12" spans="1:57" s="32" customFormat="1" ht="32.25" hidden="1" customHeight="1">
      <c r="A12" s="39">
        <v>44669</v>
      </c>
      <c r="B12" s="40" t="s">
        <v>34</v>
      </c>
      <c r="C12" s="91"/>
      <c r="D12" s="79"/>
      <c r="E12" s="89"/>
      <c r="F12" s="89"/>
      <c r="G12" s="89"/>
      <c r="H12" s="89"/>
      <c r="I12" s="89">
        <v>2064.4699999999998</v>
      </c>
      <c r="J12" s="92"/>
      <c r="K12" s="92"/>
      <c r="L12" s="92"/>
      <c r="M12" s="92"/>
      <c r="N12" s="92"/>
      <c r="O12" s="92"/>
      <c r="P12" s="89"/>
      <c r="Q12" s="89">
        <v>2064.4699999999998</v>
      </c>
      <c r="R12" s="89"/>
      <c r="S12" s="89">
        <v>2064.4699999999998</v>
      </c>
      <c r="T12" s="89"/>
      <c r="U12" s="89"/>
      <c r="V12" s="89"/>
      <c r="W12" s="89">
        <v>6930.61</v>
      </c>
      <c r="X12" s="89"/>
      <c r="Y12" s="93">
        <v>6930.61</v>
      </c>
      <c r="Z12" s="93"/>
      <c r="AA12" s="93">
        <v>6930.61</v>
      </c>
      <c r="AB12" s="93"/>
      <c r="AC12" s="93">
        <v>6930.61</v>
      </c>
      <c r="AD12" s="93"/>
      <c r="AE12" s="93">
        <v>6930.61</v>
      </c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</row>
    <row r="13" spans="1:57" s="32" customFormat="1" ht="33.75" customHeight="1">
      <c r="A13" s="39">
        <v>45308</v>
      </c>
      <c r="B13" s="40" t="s">
        <v>22</v>
      </c>
      <c r="C13" s="139"/>
      <c r="D13" s="88">
        <v>1938</v>
      </c>
      <c r="E13" s="88">
        <v>5492</v>
      </c>
      <c r="F13" s="88">
        <v>6211</v>
      </c>
      <c r="G13" s="88">
        <v>1720</v>
      </c>
      <c r="H13" s="88" t="s">
        <v>25</v>
      </c>
      <c r="I13" s="88" t="str">
        <f>+H13</f>
        <v>Saldo a FAVOR</v>
      </c>
      <c r="J13" s="88">
        <v>6211</v>
      </c>
      <c r="K13" s="88">
        <v>6211</v>
      </c>
      <c r="L13" s="88">
        <v>6211</v>
      </c>
      <c r="M13" s="88">
        <v>6211</v>
      </c>
      <c r="N13" s="88">
        <v>6211</v>
      </c>
      <c r="O13" s="88">
        <v>6211</v>
      </c>
      <c r="P13" s="88" t="str">
        <f>+I13</f>
        <v>Saldo a FAVOR</v>
      </c>
      <c r="Q13" s="88" t="str">
        <f>+P13</f>
        <v>Saldo a FAVOR</v>
      </c>
      <c r="R13" s="88" t="str">
        <f>+Q13</f>
        <v>Saldo a FAVOR</v>
      </c>
      <c r="S13" s="88" t="str">
        <f>+H13</f>
        <v>Saldo a FAVOR</v>
      </c>
      <c r="T13" s="88" t="str">
        <f>+I13</f>
        <v>Saldo a FAVOR</v>
      </c>
      <c r="U13" s="88" t="str">
        <f>+T13</f>
        <v>Saldo a FAVOR</v>
      </c>
      <c r="V13" s="88" t="str">
        <f>+U13</f>
        <v>Saldo a FAVOR</v>
      </c>
      <c r="W13" s="88" t="str">
        <f>+V13</f>
        <v>Saldo a FAVOR</v>
      </c>
      <c r="X13" s="88">
        <v>779</v>
      </c>
      <c r="Y13" s="88">
        <v>4233</v>
      </c>
      <c r="Z13" s="88" t="s">
        <v>25</v>
      </c>
      <c r="AA13" s="88" t="str">
        <f>+Z13</f>
        <v>Saldo a FAVOR</v>
      </c>
      <c r="AB13" s="88">
        <v>5971</v>
      </c>
      <c r="AC13" s="88">
        <v>722</v>
      </c>
      <c r="AD13" s="88" t="s">
        <v>35</v>
      </c>
      <c r="AE13" s="88" t="s">
        <v>35</v>
      </c>
      <c r="AF13" s="88" t="str">
        <f t="shared" ref="AF13:AG13" si="1">+AE13</f>
        <v>Saldo a Favor</v>
      </c>
      <c r="AG13" s="88" t="str">
        <f t="shared" si="1"/>
        <v>Saldo a Favor</v>
      </c>
      <c r="AH13" s="88">
        <v>3895</v>
      </c>
      <c r="AI13" s="88">
        <v>3040</v>
      </c>
      <c r="AJ13" s="88" t="s">
        <v>38</v>
      </c>
      <c r="AK13" s="88" t="str">
        <f t="shared" ref="AK13:BE13" si="2">+AJ13</f>
        <v>A Favor</v>
      </c>
      <c r="AL13" s="88">
        <v>8002</v>
      </c>
      <c r="AM13" s="88">
        <v>7738</v>
      </c>
      <c r="AN13" s="88">
        <v>16382</v>
      </c>
      <c r="AO13" s="88">
        <v>10999</v>
      </c>
      <c r="AP13" s="88">
        <v>11313</v>
      </c>
      <c r="AQ13" s="88">
        <v>25114</v>
      </c>
      <c r="AR13" s="88">
        <v>10939</v>
      </c>
      <c r="AS13" s="88" t="s">
        <v>39</v>
      </c>
      <c r="AT13" s="88" t="str">
        <f t="shared" si="2"/>
        <v>Saldo A Favor</v>
      </c>
      <c r="AU13" s="88" t="str">
        <f t="shared" si="2"/>
        <v>Saldo A Favor</v>
      </c>
      <c r="AV13" s="88">
        <v>11916</v>
      </c>
      <c r="AW13" s="88">
        <v>11330</v>
      </c>
      <c r="AX13" s="88">
        <v>17327</v>
      </c>
      <c r="AY13" s="88">
        <f t="shared" si="2"/>
        <v>17327</v>
      </c>
      <c r="AZ13" s="88">
        <v>15174</v>
      </c>
      <c r="BA13" s="88">
        <f t="shared" si="2"/>
        <v>15174</v>
      </c>
      <c r="BB13" s="88">
        <f t="shared" si="2"/>
        <v>15174</v>
      </c>
      <c r="BC13" s="88">
        <f t="shared" si="2"/>
        <v>15174</v>
      </c>
      <c r="BD13" s="88">
        <f t="shared" si="2"/>
        <v>15174</v>
      </c>
      <c r="BE13" s="88">
        <f t="shared" si="2"/>
        <v>15174</v>
      </c>
    </row>
    <row r="14" spans="1:57" s="32" customFormat="1" ht="33.75" customHeight="1">
      <c r="A14" s="39">
        <v>45313</v>
      </c>
      <c r="B14" s="40" t="s">
        <v>37</v>
      </c>
      <c r="C14" s="139" t="s">
        <v>23</v>
      </c>
      <c r="D14" s="79">
        <v>6137.93</v>
      </c>
      <c r="E14" s="140">
        <v>9442.9500000000007</v>
      </c>
      <c r="F14" s="140">
        <v>9442.9500000000007</v>
      </c>
      <c r="G14" s="140">
        <v>9442.9500000000007</v>
      </c>
      <c r="H14" s="140">
        <v>9442.9500000000007</v>
      </c>
      <c r="I14" s="140">
        <v>9442.9500000000007</v>
      </c>
      <c r="J14" s="140">
        <v>9442.9500000000007</v>
      </c>
      <c r="K14" s="140">
        <v>9442.9500000000007</v>
      </c>
      <c r="L14" s="140">
        <v>9442.9500000000007</v>
      </c>
      <c r="M14" s="140">
        <v>9442.9500000000007</v>
      </c>
      <c r="N14" s="140">
        <v>9442.9500000000007</v>
      </c>
      <c r="O14" s="140">
        <v>9442.9500000000007</v>
      </c>
      <c r="P14" s="140">
        <v>9442.9500000000007</v>
      </c>
      <c r="Q14" s="140">
        <v>12487.07</v>
      </c>
      <c r="R14" s="140">
        <v>12487.07</v>
      </c>
      <c r="S14" s="140">
        <f>11741.58+745.49</f>
        <v>12487.07</v>
      </c>
      <c r="T14" s="140">
        <f>+S14</f>
        <v>12487.07</v>
      </c>
      <c r="U14" s="140">
        <f>+T14</f>
        <v>12487.07</v>
      </c>
      <c r="V14" s="141">
        <v>12777.24</v>
      </c>
      <c r="W14" s="140">
        <f>+V14</f>
        <v>12777.24</v>
      </c>
      <c r="X14" s="140">
        <v>8305.2199999999993</v>
      </c>
      <c r="Y14" s="140">
        <f>+X14</f>
        <v>8305.2199999999993</v>
      </c>
      <c r="Z14" s="140">
        <f>+Y14</f>
        <v>8305.2199999999993</v>
      </c>
      <c r="AA14" s="140">
        <f>+Z14</f>
        <v>8305.2199999999993</v>
      </c>
      <c r="AB14" s="140">
        <f>7296.5+1008.72</f>
        <v>8305.2199999999993</v>
      </c>
      <c r="AC14" s="141">
        <v>4274.78</v>
      </c>
      <c r="AD14" s="141">
        <f>3003.79+1270.99</f>
        <v>4274.78</v>
      </c>
      <c r="AE14" s="140">
        <f t="shared" ref="AE14" si="3">3003.79+1270.99</f>
        <v>4274.78</v>
      </c>
      <c r="AF14" s="140">
        <f>1270.99</f>
        <v>1270.99</v>
      </c>
      <c r="AG14" s="140">
        <f t="shared" ref="AG14:AH14" si="4">1270.99</f>
        <v>1270.99</v>
      </c>
      <c r="AH14" s="140">
        <f t="shared" si="4"/>
        <v>1270.99</v>
      </c>
      <c r="AI14" s="141">
        <v>5016.18</v>
      </c>
      <c r="AJ14" s="140">
        <f>3745.19+1270.99</f>
        <v>5016.18</v>
      </c>
      <c r="AK14" s="140">
        <f t="shared" ref="AK14:AN14" si="5">3745.19+1270.99</f>
        <v>5016.18</v>
      </c>
      <c r="AL14" s="140">
        <f t="shared" si="5"/>
        <v>5016.18</v>
      </c>
      <c r="AM14" s="140">
        <f t="shared" si="5"/>
        <v>5016.18</v>
      </c>
      <c r="AN14" s="140">
        <f t="shared" si="5"/>
        <v>5016.18</v>
      </c>
      <c r="AO14" s="141">
        <v>7372.96</v>
      </c>
      <c r="AP14" s="140">
        <f>5180.81+2192.15</f>
        <v>7372.9600000000009</v>
      </c>
      <c r="AQ14" s="140">
        <f t="shared" ref="AQ14:AT14" si="6">5180.81+2192.15</f>
        <v>7372.9600000000009</v>
      </c>
      <c r="AR14" s="140">
        <f t="shared" si="6"/>
        <v>7372.9600000000009</v>
      </c>
      <c r="AS14" s="140">
        <f t="shared" si="6"/>
        <v>7372.9600000000009</v>
      </c>
      <c r="AT14" s="140">
        <f t="shared" si="6"/>
        <v>7372.9600000000009</v>
      </c>
      <c r="AU14" s="141">
        <f t="shared" ref="AU14:BE14" si="7">5180.81+2192.15</f>
        <v>7372.9600000000009</v>
      </c>
      <c r="AV14" s="141">
        <f t="shared" si="7"/>
        <v>7372.9600000000009</v>
      </c>
      <c r="AW14" s="141">
        <f t="shared" si="7"/>
        <v>7372.9600000000009</v>
      </c>
      <c r="AX14" s="140">
        <f t="shared" si="7"/>
        <v>7372.9600000000009</v>
      </c>
      <c r="AY14" s="140">
        <f t="shared" si="7"/>
        <v>7372.9600000000009</v>
      </c>
      <c r="AZ14" s="141">
        <v>15549.65</v>
      </c>
      <c r="BA14" s="141">
        <v>15549.65</v>
      </c>
      <c r="BB14" s="141">
        <v>15549.65</v>
      </c>
      <c r="BC14" s="141">
        <v>15549.65</v>
      </c>
      <c r="BD14" s="141">
        <v>15549.65</v>
      </c>
      <c r="BE14" s="141">
        <v>15549.65</v>
      </c>
    </row>
    <row r="15" spans="1:57" s="32" customFormat="1" ht="33.75" customHeight="1">
      <c r="A15" s="39">
        <v>45313</v>
      </c>
      <c r="B15" s="40" t="s">
        <v>44</v>
      </c>
      <c r="C15" s="139" t="s">
        <v>24</v>
      </c>
      <c r="D15" s="79">
        <v>7886.41</v>
      </c>
      <c r="E15" s="140">
        <v>11336.71</v>
      </c>
      <c r="F15" s="140">
        <v>11336.71</v>
      </c>
      <c r="G15" s="140">
        <v>11336.71</v>
      </c>
      <c r="H15" s="140">
        <v>11336.71</v>
      </c>
      <c r="I15" s="140">
        <v>11336.71</v>
      </c>
      <c r="J15" s="140">
        <v>11336.71</v>
      </c>
      <c r="K15" s="140">
        <v>11336.71</v>
      </c>
      <c r="L15" s="140">
        <v>11336.71</v>
      </c>
      <c r="M15" s="140">
        <v>11336.71</v>
      </c>
      <c r="N15" s="140">
        <v>11336.71</v>
      </c>
      <c r="O15" s="140">
        <v>11336.71</v>
      </c>
      <c r="P15" s="140">
        <v>11336.71</v>
      </c>
      <c r="Q15" s="141">
        <f>14716.41-8697.46</f>
        <v>6018.9500000000007</v>
      </c>
      <c r="R15" s="141">
        <f>1041.22+1933.61+11741.58</f>
        <v>14716.41</v>
      </c>
      <c r="S15" s="141">
        <f>+R15</f>
        <v>14716.41</v>
      </c>
      <c r="T15" s="141">
        <f>+S15</f>
        <v>14716.41</v>
      </c>
      <c r="U15" s="141">
        <f>+T15</f>
        <v>14716.41</v>
      </c>
      <c r="V15" s="141">
        <v>15339.68</v>
      </c>
      <c r="W15" s="140">
        <f>+V15</f>
        <v>15339.68</v>
      </c>
      <c r="X15" s="140">
        <v>10671.08</v>
      </c>
      <c r="Y15" s="140">
        <f>+X15</f>
        <v>10671.08</v>
      </c>
      <c r="Z15" s="140">
        <f>+Y15</f>
        <v>10671.08</v>
      </c>
      <c r="AA15" s="140">
        <f>+Z15</f>
        <v>10671.08</v>
      </c>
      <c r="AB15" s="140">
        <f>7296.5+1965.71+1408.87</f>
        <v>10671.079999999998</v>
      </c>
      <c r="AC15" s="141">
        <v>6825.92</v>
      </c>
      <c r="AD15" s="141">
        <f>3003.79+2046.95+1775.18</f>
        <v>6825.92</v>
      </c>
      <c r="AE15" s="140">
        <f t="shared" ref="AE15:AN15" si="8">3003.79+2046.95+1775.18</f>
        <v>6825.92</v>
      </c>
      <c r="AF15" s="140">
        <f t="shared" si="8"/>
        <v>6825.92</v>
      </c>
      <c r="AG15" s="140">
        <f t="shared" si="8"/>
        <v>6825.92</v>
      </c>
      <c r="AH15" s="140">
        <f t="shared" si="8"/>
        <v>6825.92</v>
      </c>
      <c r="AI15" s="140">
        <f t="shared" si="8"/>
        <v>6825.92</v>
      </c>
      <c r="AJ15" s="140">
        <f t="shared" si="8"/>
        <v>6825.92</v>
      </c>
      <c r="AK15" s="140">
        <f t="shared" si="8"/>
        <v>6825.92</v>
      </c>
      <c r="AL15" s="140">
        <f t="shared" si="8"/>
        <v>6825.92</v>
      </c>
      <c r="AM15" s="140">
        <f t="shared" si="8"/>
        <v>6825.92</v>
      </c>
      <c r="AN15" s="140">
        <f t="shared" si="8"/>
        <v>6825.92</v>
      </c>
      <c r="AO15" s="141">
        <v>26743.66</v>
      </c>
      <c r="AP15" s="140">
        <f>15856.76+4271.88+6615.02</f>
        <v>26743.66</v>
      </c>
      <c r="AQ15" s="140">
        <f t="shared" ref="AQ15:BE15" si="9">15856.76+4271.88+6615.02</f>
        <v>26743.66</v>
      </c>
      <c r="AR15" s="140">
        <f t="shared" si="9"/>
        <v>26743.66</v>
      </c>
      <c r="AS15" s="140">
        <f t="shared" si="9"/>
        <v>26743.66</v>
      </c>
      <c r="AT15" s="140">
        <f t="shared" si="9"/>
        <v>26743.66</v>
      </c>
      <c r="AU15" s="141">
        <f t="shared" si="9"/>
        <v>26743.66</v>
      </c>
      <c r="AV15" s="141">
        <f t="shared" si="9"/>
        <v>26743.66</v>
      </c>
      <c r="AW15" s="141">
        <f t="shared" si="9"/>
        <v>26743.66</v>
      </c>
      <c r="AX15" s="140">
        <f t="shared" si="9"/>
        <v>26743.66</v>
      </c>
      <c r="AY15" s="140">
        <f t="shared" si="9"/>
        <v>26743.66</v>
      </c>
      <c r="AZ15" s="141">
        <v>56408.68</v>
      </c>
      <c r="BA15" s="141">
        <v>56408.68</v>
      </c>
      <c r="BB15" s="141">
        <v>56408.68</v>
      </c>
      <c r="BC15" s="141">
        <v>56408.68</v>
      </c>
      <c r="BD15" s="141">
        <v>56408.68</v>
      </c>
      <c r="BE15" s="141">
        <v>56408.68</v>
      </c>
    </row>
    <row r="16" spans="1:57" s="32" customFormat="1" ht="33.75" customHeight="1" thickBot="1">
      <c r="A16" s="39">
        <v>45322</v>
      </c>
      <c r="B16" s="40" t="s">
        <v>21</v>
      </c>
      <c r="C16" s="91"/>
      <c r="D16" s="79">
        <v>3722.82</v>
      </c>
      <c r="E16" s="89">
        <f>+'[1]Cargas Sociales'!$S$9</f>
        <v>2481.8788</v>
      </c>
      <c r="F16" s="89">
        <f>+'[2]Cargas Sociales'!$S$9</f>
        <v>2481.8788</v>
      </c>
      <c r="G16" s="89">
        <f>+'[3]Cargas Sociales'!$S$9</f>
        <v>2504.3481999999999</v>
      </c>
      <c r="H16" s="89">
        <f>+'[4]Cargas Sociales'!$Q$7+'[4]Cargas Sociales'!$R$7+'[4]Cargas Sociales'!$S$7+'[4]Cargas Sociales'!$T$7+'[4]Cargas Sociales'!$U$7</f>
        <v>2634.1611400000002</v>
      </c>
      <c r="I16" s="89">
        <f>+'[5]Cargas Sociales'!$Q$7+'[5]Cargas Sociales'!$S$7+'[5]Cargas Sociales'!$T$7+'[5]Cargas Sociales'!$U$7</f>
        <v>2549.1882000000001</v>
      </c>
      <c r="J16" s="92"/>
      <c r="K16" s="92"/>
      <c r="L16" s="92"/>
      <c r="M16" s="92"/>
      <c r="N16" s="92"/>
      <c r="O16" s="92"/>
      <c r="P16" s="89">
        <f>+'[6]Cargas Sociales'!$S$9</f>
        <v>3866.2687700000001</v>
      </c>
      <c r="Q16" s="89">
        <f>+'[7]Cargas Sociales'!$Q$7+'[7]Cargas Sociales'!$S$7+'[7]Cargas Sociales'!$T$7+'[7]Cargas Sociales'!$U$7</f>
        <v>3251.9861920000003</v>
      </c>
      <c r="R16" s="89">
        <f>+'[8]Cargas Sociales'!$Q$7+'[8]Cargas Sociales'!$S$7+'[8]Cargas Sociales'!$T$7+'[8]Cargas Sociales'!$U$7</f>
        <v>2944.3065000000001</v>
      </c>
      <c r="S16" s="89">
        <f>+'[9]Cargas Sociales'!$Q$7+'[9]Cargas Sociales'!$S$7+'[9]Cargas Sociales'!$T$7+'[9]Cargas Sociales'!$U$7</f>
        <v>3161.0051100000001</v>
      </c>
      <c r="T16" s="89">
        <f>+'[10]Cargas Sociales'!$Q$7+'[10]Cargas Sociales'!$R$7+'[10]Cargas Sociales'!$S$7+'[10]Cargas Sociales'!$T$7+'[10]Cargas Sociales'!$U$7</f>
        <v>3390.4437900000003</v>
      </c>
      <c r="U16" s="89">
        <f>+T16</f>
        <v>3390.4437900000003</v>
      </c>
      <c r="V16" s="89">
        <v>5085.6656849999999</v>
      </c>
      <c r="W16" s="89">
        <f>+'[12]Cargas Sociales'!$S$9</f>
        <v>3390.4437900000003</v>
      </c>
      <c r="X16" s="89">
        <f>+'[13]Cargas Sociales'!$S$9</f>
        <v>4347.5951999999997</v>
      </c>
      <c r="Y16" s="89">
        <f>+'[13]Cargas Sociales'!$S$9</f>
        <v>4347.5951999999997</v>
      </c>
      <c r="Z16" s="89">
        <f>+'[14]Cargas Sociales'!$S$9</f>
        <v>3855.8201759999993</v>
      </c>
      <c r="AA16" s="89">
        <f>+'[15]Cargas Sociales'!$Q$7+'[15]Cargas Sociales'!$S$7+'[15]Cargas Sociales'!$T$7+'[15]Cargas Sociales'!$U$7</f>
        <v>3731.4388799999997</v>
      </c>
      <c r="AB16" s="89">
        <v>5905.2364799999996</v>
      </c>
      <c r="AC16" s="89">
        <f>+'[16]Cargas Sociales'!$S$9</f>
        <v>4079.7062959999998</v>
      </c>
      <c r="AD16" s="89">
        <v>7294.61</v>
      </c>
      <c r="AE16" s="89">
        <f>+'[17]Cargas Sociales'!$S$9</f>
        <v>4850.8823999999995</v>
      </c>
      <c r="AF16" s="89">
        <v>5373.2</v>
      </c>
      <c r="AG16" s="89">
        <f>+'[18]Cargas Sociales'!$S$9</f>
        <v>5765.0392800000009</v>
      </c>
      <c r="AH16" s="89">
        <f>+AG16*1.5</f>
        <v>8647.5589200000013</v>
      </c>
      <c r="AI16" s="89">
        <v>6803</v>
      </c>
      <c r="AJ16" s="89">
        <f>+'[19]Cargas Sociales'!$S$9</f>
        <v>6802.7356799999998</v>
      </c>
      <c r="AK16" s="89">
        <f>+'[20]Cargas Sociales'!$S$9</f>
        <v>7620.9279300000017</v>
      </c>
      <c r="AL16" s="89">
        <f>+'[21]Cargas Sociales'!$S$9</f>
        <v>7620.9279300000017</v>
      </c>
      <c r="AM16" s="89">
        <f>+'[22]Cargas Sociales'!$S$9</f>
        <v>8206.8714000000018</v>
      </c>
      <c r="AN16" s="93">
        <v>12310.307100000002</v>
      </c>
      <c r="AO16" s="89">
        <f>+'[23]Cargas Sociales'!$S$9</f>
        <v>10370.551443</v>
      </c>
      <c r="AP16" s="89">
        <v>9662.0044500000004</v>
      </c>
      <c r="AQ16" s="89">
        <v>9662.0044500000004</v>
      </c>
      <c r="AR16" s="89">
        <v>10241.724716999999</v>
      </c>
      <c r="AS16" s="89">
        <v>11304.545206499997</v>
      </c>
      <c r="AT16" s="89">
        <v>14936.976787</v>
      </c>
      <c r="AU16" s="89">
        <v>14407.391250000001</v>
      </c>
      <c r="AV16" s="89">
        <v>14407.391250000001</v>
      </c>
      <c r="AW16" s="89">
        <v>14544.604499999999</v>
      </c>
      <c r="AX16" s="89">
        <v>25161.66732</v>
      </c>
      <c r="AY16" s="89">
        <f>+AX16</f>
        <v>25161.66732</v>
      </c>
      <c r="AZ16" s="89">
        <v>35868.9372</v>
      </c>
      <c r="BA16" s="89">
        <f>+AY16</f>
        <v>25161.66732</v>
      </c>
      <c r="BB16" s="89">
        <f>+BA16</f>
        <v>25161.66732</v>
      </c>
      <c r="BC16" s="89">
        <f>+BB16</f>
        <v>25161.66732</v>
      </c>
      <c r="BD16" s="89">
        <f>+BC16</f>
        <v>25161.66732</v>
      </c>
      <c r="BE16" s="89">
        <f>+BD16</f>
        <v>25161.66732</v>
      </c>
    </row>
    <row r="17" spans="1:57" s="32" customFormat="1" ht="33.75" hidden="1" customHeight="1" thickBot="1">
      <c r="A17" s="82"/>
      <c r="B17" s="83"/>
      <c r="C17" s="84"/>
      <c r="D17" s="85"/>
      <c r="E17" s="86"/>
      <c r="F17" s="86"/>
      <c r="G17" s="86"/>
      <c r="H17" s="86"/>
      <c r="I17" s="86"/>
      <c r="J17" s="87"/>
      <c r="K17" s="87"/>
      <c r="L17" s="87"/>
      <c r="M17" s="87"/>
      <c r="N17" s="87"/>
      <c r="O17" s="87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</row>
    <row r="18" spans="1:57" s="31" customFormat="1" ht="12.95" customHeight="1">
      <c r="A18" s="116" t="s">
        <v>2</v>
      </c>
      <c r="B18" s="117"/>
      <c r="C18" s="35"/>
      <c r="D18" s="113">
        <f>SUM(D11:D15)</f>
        <v>34005.880000000005</v>
      </c>
      <c r="E18" s="110">
        <f>SUM(E11:E15)</f>
        <v>37707.229999999996</v>
      </c>
      <c r="F18" s="110">
        <f>SUM(F11:F15)</f>
        <v>38426.229999999996</v>
      </c>
      <c r="G18" s="107">
        <f>SUM(G11:G15)</f>
        <v>34613.3056</v>
      </c>
      <c r="H18" s="107">
        <f>SUM(H11:H15)</f>
        <v>33617.525159999997</v>
      </c>
      <c r="I18" s="107">
        <f t="shared" ref="I18:X18" si="10">SUM(I11:I16)</f>
        <v>37757.123799999994</v>
      </c>
      <c r="J18" s="107">
        <f t="shared" si="10"/>
        <v>26990.66</v>
      </c>
      <c r="K18" s="107">
        <f t="shared" si="10"/>
        <v>26990.66</v>
      </c>
      <c r="L18" s="107">
        <f t="shared" si="10"/>
        <v>26990.66</v>
      </c>
      <c r="M18" s="107">
        <f t="shared" si="10"/>
        <v>26990.66</v>
      </c>
      <c r="N18" s="107">
        <f t="shared" si="10"/>
        <v>26990.66</v>
      </c>
      <c r="O18" s="107">
        <f t="shared" si="10"/>
        <v>26990.66</v>
      </c>
      <c r="P18" s="107">
        <f t="shared" si="10"/>
        <v>44042.491950000003</v>
      </c>
      <c r="Q18" s="107">
        <f t="shared" si="10"/>
        <v>40156.434800000003</v>
      </c>
      <c r="R18" s="107">
        <f t="shared" si="10"/>
        <v>44550.7713</v>
      </c>
      <c r="S18" s="107">
        <f t="shared" si="10"/>
        <v>48275.555050000003</v>
      </c>
      <c r="T18" s="107">
        <f t="shared" si="10"/>
        <v>47143.050049999998</v>
      </c>
      <c r="U18" s="107">
        <f t="shared" si="10"/>
        <v>47143.050049999998</v>
      </c>
      <c r="V18" s="107">
        <f t="shared" si="10"/>
        <v>59365.187974999993</v>
      </c>
      <c r="W18" s="107">
        <f t="shared" si="10"/>
        <v>54987.100049999994</v>
      </c>
      <c r="X18" s="107">
        <f t="shared" si="10"/>
        <v>47979.787799999991</v>
      </c>
      <c r="Y18" s="107">
        <f t="shared" ref="Y18:Z18" si="11">SUM(Y11:Y16)</f>
        <v>58364.397799999992</v>
      </c>
      <c r="Z18" s="107">
        <f t="shared" si="11"/>
        <v>42648.469799999999</v>
      </c>
      <c r="AA18" s="107">
        <f t="shared" ref="AA18:AB18" si="12">SUM(AA11:AA16)</f>
        <v>48760.781800000004</v>
      </c>
      <c r="AB18" s="107">
        <f t="shared" si="12"/>
        <v>62102.471799999992</v>
      </c>
      <c r="AC18" s="107">
        <f t="shared" ref="AC18:AH18" si="13">SUM(AC11:AC16)</f>
        <v>44010.121879999992</v>
      </c>
      <c r="AD18" s="107">
        <f t="shared" si="13"/>
        <v>57116</v>
      </c>
      <c r="AE18" s="107">
        <f t="shared" si="13"/>
        <v>48114.518800000005</v>
      </c>
      <c r="AF18" s="107" t="s">
        <v>36</v>
      </c>
      <c r="AG18" s="107">
        <f t="shared" si="13"/>
        <v>43743.428799999994</v>
      </c>
      <c r="AH18" s="107">
        <f t="shared" si="13"/>
        <v>66618.273799999995</v>
      </c>
      <c r="AI18" s="107">
        <f t="shared" ref="AI18:AJ18" si="14">SUM(AI11:AI16)</f>
        <v>57377.1</v>
      </c>
      <c r="AJ18" s="107">
        <f t="shared" si="14"/>
        <v>55990.635600000001</v>
      </c>
      <c r="AK18" s="107">
        <f t="shared" ref="AK18:AL18" si="15">SUM(AK11:AK16)</f>
        <v>61795.081107799997</v>
      </c>
      <c r="AL18" s="107">
        <f t="shared" si="15"/>
        <v>70521.919907799995</v>
      </c>
      <c r="AM18" s="107">
        <f t="shared" ref="AM18:AN18" si="16">SUM(AM11:AM16)</f>
        <v>73628.759037000011</v>
      </c>
      <c r="AN18" s="107">
        <f t="shared" si="16"/>
        <v>110202.897419</v>
      </c>
      <c r="AO18" s="107">
        <f t="shared" ref="AO18:AP18" si="17">SUM(AO11:AO16)</f>
        <v>113662.86808308</v>
      </c>
      <c r="AP18" s="107">
        <f t="shared" si="17"/>
        <v>109152.51358</v>
      </c>
      <c r="AQ18" s="107">
        <f t="shared" ref="AQ18:AR18" si="18">SUM(AQ11:AQ16)</f>
        <v>123001.66357999999</v>
      </c>
      <c r="AR18" s="107">
        <f t="shared" si="18"/>
        <v>114830.28246680002</v>
      </c>
      <c r="AS18" s="107">
        <f t="shared" ref="AS18:AT18" si="19">SUM(AS11:AS16)</f>
        <v>106933.93423719</v>
      </c>
      <c r="AT18" s="107">
        <f t="shared" si="19"/>
        <v>132443.59124762003</v>
      </c>
      <c r="AU18" s="107">
        <f t="shared" ref="AU18:AV18" si="20">SUM(AU11:AU16)</f>
        <v>129439.60372500001</v>
      </c>
      <c r="AV18" s="107">
        <f t="shared" si="20"/>
        <v>141681.84427500001</v>
      </c>
      <c r="AW18" s="107">
        <f t="shared" ref="AW18:AX18" si="21">SUM(AW11:AW16)</f>
        <v>129643.38682000001</v>
      </c>
      <c r="AX18" s="107">
        <f t="shared" si="21"/>
        <v>216247.7741832</v>
      </c>
      <c r="AY18" s="107">
        <f t="shared" ref="AY18:AZ18" si="22">SUM(AY11:AY16)</f>
        <v>216247.7741832</v>
      </c>
      <c r="AZ18" s="107">
        <f t="shared" si="22"/>
        <v>327712.89097199996</v>
      </c>
      <c r="BA18" s="107">
        <f t="shared" ref="BA18:BB18" si="23">SUM(BA11:BA16)</f>
        <v>251936.48418319999</v>
      </c>
      <c r="BB18" s="107">
        <f t="shared" si="23"/>
        <v>251936.48418319999</v>
      </c>
      <c r="BC18" s="107">
        <f t="shared" ref="BC18:BD18" si="24">SUM(BC11:BC16)</f>
        <v>251936.48418319999</v>
      </c>
      <c r="BD18" s="107">
        <f t="shared" si="24"/>
        <v>251936.48418319999</v>
      </c>
      <c r="BE18" s="107">
        <f t="shared" ref="BE18" si="25">SUM(BE11:BE16)</f>
        <v>251936.48418319999</v>
      </c>
    </row>
    <row r="19" spans="1:57" s="31" customFormat="1" ht="12.95" customHeight="1">
      <c r="A19" s="118"/>
      <c r="B19" s="119"/>
      <c r="C19" s="36"/>
      <c r="D19" s="114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10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</row>
    <row r="20" spans="1:57" s="31" customFormat="1" ht="11.25" customHeight="1" thickBot="1">
      <c r="A20" s="120"/>
      <c r="B20" s="121"/>
      <c r="C20" s="37"/>
      <c r="D20" s="115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11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</row>
    <row r="21" spans="1:57" s="24" customFormat="1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57" s="24" customFormat="1" ht="15">
      <c r="A22" s="26" t="s">
        <v>3</v>
      </c>
      <c r="B22" s="25"/>
      <c r="C22" s="25"/>
      <c r="D22" s="25"/>
    </row>
    <row r="23" spans="1:57" ht="17.25" customHeight="1">
      <c r="B23" s="3"/>
      <c r="C23" s="3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57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57">
      <c r="A25" s="3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57" ht="25.5" customHeight="1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57" ht="27.75" customHeight="1"/>
  </sheetData>
  <sortState ref="A13:AH17">
    <sortCondition ref="A13:A17"/>
  </sortState>
  <mergeCells count="56">
    <mergeCell ref="BC18:BC20"/>
    <mergeCell ref="BB18:BB20"/>
    <mergeCell ref="BA18:BA20"/>
    <mergeCell ref="AY18:AY20"/>
    <mergeCell ref="AX18:AX20"/>
    <mergeCell ref="AW18:AW20"/>
    <mergeCell ref="AV18:AV20"/>
    <mergeCell ref="AZ18:AZ20"/>
    <mergeCell ref="AU18:AU20"/>
    <mergeCell ref="AT18:AT20"/>
    <mergeCell ref="AK18:AK20"/>
    <mergeCell ref="AJ18:AJ20"/>
    <mergeCell ref="AI18:AI20"/>
    <mergeCell ref="AH18:AH20"/>
    <mergeCell ref="AG18:AG20"/>
    <mergeCell ref="L18:L20"/>
    <mergeCell ref="AC18:AC20"/>
    <mergeCell ref="AB18:AB20"/>
    <mergeCell ref="AA18:AA20"/>
    <mergeCell ref="Z18:Z20"/>
    <mergeCell ref="Y18:Y20"/>
    <mergeCell ref="X18:X20"/>
    <mergeCell ref="W18:W20"/>
    <mergeCell ref="V18:V20"/>
    <mergeCell ref="A7:D7"/>
    <mergeCell ref="D18:D20"/>
    <mergeCell ref="A18:B20"/>
    <mergeCell ref="E18:E20"/>
    <mergeCell ref="S18:S20"/>
    <mergeCell ref="R18:R20"/>
    <mergeCell ref="Q18:Q20"/>
    <mergeCell ref="P18:P20"/>
    <mergeCell ref="O18:O20"/>
    <mergeCell ref="N18:N20"/>
    <mergeCell ref="F18:F20"/>
    <mergeCell ref="G18:G20"/>
    <mergeCell ref="H18:H20"/>
    <mergeCell ref="I18:I20"/>
    <mergeCell ref="J18:J20"/>
    <mergeCell ref="K18:K20"/>
    <mergeCell ref="BE18:BE20"/>
    <mergeCell ref="BD18:BD20"/>
    <mergeCell ref="M18:M20"/>
    <mergeCell ref="T18:T20"/>
    <mergeCell ref="U18:U20"/>
    <mergeCell ref="AR18:AR20"/>
    <mergeCell ref="AQ18:AQ20"/>
    <mergeCell ref="AF18:AF20"/>
    <mergeCell ref="AE18:AE20"/>
    <mergeCell ref="AP18:AP20"/>
    <mergeCell ref="AS18:AS20"/>
    <mergeCell ref="AD18:AD20"/>
    <mergeCell ref="AO18:AO20"/>
    <mergeCell ref="AN18:AN20"/>
    <mergeCell ref="AM18:AM20"/>
    <mergeCell ref="AL18:AL20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scale="7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zoomScale="70" zoomScaleNormal="70" workbookViewId="0">
      <pane ySplit="8" topLeftCell="A9" activePane="bottomLeft" state="frozen"/>
      <selection pane="bottomLeft" activeCell="E14" sqref="E14"/>
    </sheetView>
  </sheetViews>
  <sheetFormatPr baseColWidth="10" defaultRowHeight="24" customHeight="1"/>
  <cols>
    <col min="1" max="1" width="19.5703125" style="42" customWidth="1"/>
    <col min="2" max="2" width="5.7109375" style="42" customWidth="1"/>
    <col min="3" max="3" width="24.7109375" style="42" customWidth="1"/>
    <col min="4" max="4" width="5.7109375" style="42" customWidth="1"/>
    <col min="5" max="5" width="24.7109375" style="42" customWidth="1"/>
    <col min="6" max="6" width="5.7109375" style="42" customWidth="1"/>
    <col min="7" max="8" width="24.7109375" style="42" customWidth="1"/>
    <col min="9" max="10" width="11.42578125" style="42"/>
    <col min="11" max="11" width="16.140625" style="42" bestFit="1" customWidth="1"/>
    <col min="12" max="16384" width="11.42578125" style="42"/>
  </cols>
  <sheetData>
    <row r="1" spans="1:12" ht="24" customHeight="1">
      <c r="A1" s="41"/>
      <c r="B1" s="41"/>
      <c r="C1" s="41"/>
      <c r="D1" s="41"/>
      <c r="E1" s="41"/>
      <c r="F1" s="41"/>
      <c r="G1" s="41"/>
      <c r="H1" s="41"/>
    </row>
    <row r="2" spans="1:12" ht="24" customHeight="1">
      <c r="A2" s="72"/>
      <c r="B2" s="72"/>
      <c r="C2" s="72"/>
      <c r="D2" s="72"/>
      <c r="E2" s="72"/>
      <c r="F2" s="72"/>
      <c r="G2" s="72"/>
      <c r="H2" s="72"/>
    </row>
    <row r="3" spans="1:12" ht="24" customHeight="1">
      <c r="A3" s="70" t="s">
        <v>20</v>
      </c>
      <c r="B3" s="44"/>
      <c r="C3" s="45"/>
      <c r="D3" s="44"/>
      <c r="E3" s="45"/>
      <c r="F3" s="44"/>
      <c r="G3" s="45"/>
      <c r="H3" s="43"/>
    </row>
    <row r="4" spans="1:12" ht="24" customHeight="1">
      <c r="A4" s="71" t="s">
        <v>14</v>
      </c>
      <c r="B4" s="47"/>
      <c r="C4" s="48"/>
      <c r="D4" s="47"/>
      <c r="E4" s="48"/>
      <c r="F4" s="47"/>
      <c r="G4" s="48"/>
      <c r="H4" s="46"/>
    </row>
    <row r="5" spans="1:12" ht="24" customHeight="1">
      <c r="A5" s="46"/>
      <c r="B5" s="47"/>
      <c r="C5" s="49"/>
      <c r="D5" s="47"/>
      <c r="E5" s="49"/>
      <c r="F5" s="47"/>
      <c r="G5" s="50" t="s">
        <v>7</v>
      </c>
      <c r="H5" s="46"/>
    </row>
    <row r="6" spans="1:12" ht="24" customHeight="1" thickBot="1">
      <c r="A6" s="49"/>
      <c r="B6" s="49"/>
      <c r="C6" s="50"/>
      <c r="D6" s="49"/>
      <c r="E6" s="50"/>
      <c r="F6" s="49"/>
      <c r="G6" s="50" t="s">
        <v>8</v>
      </c>
      <c r="H6" s="49"/>
    </row>
    <row r="7" spans="1:12" ht="69.75" customHeight="1">
      <c r="A7" s="51" t="s">
        <v>9</v>
      </c>
      <c r="B7" s="122" t="s">
        <v>10</v>
      </c>
      <c r="C7" s="73"/>
      <c r="D7" s="122" t="s">
        <v>10</v>
      </c>
      <c r="E7" s="73"/>
      <c r="F7" s="122" t="s">
        <v>10</v>
      </c>
      <c r="G7" s="73"/>
      <c r="H7" s="124" t="s">
        <v>11</v>
      </c>
    </row>
    <row r="8" spans="1:12" ht="24" customHeight="1" thickBot="1">
      <c r="A8" s="52" t="s">
        <v>12</v>
      </c>
      <c r="B8" s="123"/>
      <c r="C8" s="74" t="s">
        <v>28</v>
      </c>
      <c r="D8" s="123"/>
      <c r="E8" s="74" t="s">
        <v>29</v>
      </c>
      <c r="F8" s="123"/>
      <c r="G8" s="74"/>
      <c r="H8" s="125"/>
    </row>
    <row r="9" spans="1:12" ht="24" customHeight="1">
      <c r="A9" s="53"/>
      <c r="B9" s="126">
        <v>1</v>
      </c>
      <c r="C9" s="54"/>
      <c r="D9" s="126"/>
      <c r="E9" s="54"/>
      <c r="F9" s="55"/>
      <c r="G9" s="54"/>
      <c r="H9" s="56"/>
    </row>
    <row r="10" spans="1:12" ht="24" customHeight="1">
      <c r="A10" s="57"/>
      <c r="B10" s="127"/>
      <c r="C10" s="59">
        <f>+K10/3</f>
        <v>2580.5833333333335</v>
      </c>
      <c r="D10" s="127"/>
      <c r="E10" s="54">
        <v>238.65</v>
      </c>
      <c r="F10" s="58"/>
      <c r="G10" s="59">
        <f>+C10+E10</f>
        <v>2819.2333333333336</v>
      </c>
      <c r="H10" s="60" t="s">
        <v>31</v>
      </c>
      <c r="K10" s="42">
        <v>7741.75</v>
      </c>
      <c r="L10" s="42" t="s">
        <v>26</v>
      </c>
    </row>
    <row r="11" spans="1:12" ht="24" customHeight="1">
      <c r="A11" s="53"/>
      <c r="B11" s="61">
        <v>2</v>
      </c>
      <c r="C11" s="59">
        <f>+K10/3</f>
        <v>2580.5833333333335</v>
      </c>
      <c r="D11" s="61"/>
      <c r="E11" s="59">
        <v>311.39</v>
      </c>
      <c r="F11" s="61"/>
      <c r="G11" s="59">
        <f>+E11+C11</f>
        <v>2891.9733333333334</v>
      </c>
      <c r="H11" s="60" t="s">
        <v>32</v>
      </c>
      <c r="K11" s="42">
        <v>669.87</v>
      </c>
      <c r="L11" s="42" t="s">
        <v>27</v>
      </c>
    </row>
    <row r="12" spans="1:12" ht="24" customHeight="1">
      <c r="A12" s="53"/>
      <c r="B12" s="126">
        <v>3</v>
      </c>
      <c r="C12" s="54">
        <f>+K10/3+0.01</f>
        <v>2580.5933333333337</v>
      </c>
      <c r="D12" s="126"/>
      <c r="E12" s="54">
        <v>395.96</v>
      </c>
      <c r="F12" s="55"/>
      <c r="G12" s="54">
        <f>+C12+E12</f>
        <v>2976.5533333333337</v>
      </c>
      <c r="H12" s="60" t="s">
        <v>33</v>
      </c>
    </row>
    <row r="13" spans="1:12" ht="24" customHeight="1">
      <c r="A13" s="57"/>
      <c r="B13" s="127"/>
      <c r="C13" s="59"/>
      <c r="D13" s="127"/>
      <c r="E13" s="59"/>
      <c r="F13" s="58"/>
      <c r="G13" s="59"/>
      <c r="H13" s="60"/>
    </row>
    <row r="14" spans="1:12" ht="24" customHeight="1">
      <c r="A14" s="53"/>
      <c r="B14" s="126"/>
      <c r="C14" s="54"/>
      <c r="D14" s="126"/>
      <c r="E14" s="54"/>
      <c r="F14" s="55"/>
      <c r="G14" s="54"/>
      <c r="H14" s="60"/>
      <c r="K14" s="80"/>
    </row>
    <row r="15" spans="1:12" ht="24" customHeight="1">
      <c r="A15" s="57"/>
      <c r="B15" s="127"/>
      <c r="C15" s="59"/>
      <c r="D15" s="127"/>
      <c r="E15" s="59"/>
      <c r="F15" s="58"/>
      <c r="G15" s="59"/>
      <c r="H15" s="60"/>
      <c r="K15" s="81" t="s">
        <v>30</v>
      </c>
    </row>
    <row r="16" spans="1:12" ht="24" customHeight="1">
      <c r="A16" s="53"/>
      <c r="B16" s="126"/>
      <c r="C16" s="54"/>
      <c r="D16" s="126"/>
      <c r="E16" s="54"/>
      <c r="F16" s="55"/>
      <c r="G16" s="54"/>
      <c r="H16" s="60"/>
    </row>
    <row r="17" spans="1:8" ht="24" customHeight="1">
      <c r="A17" s="57"/>
      <c r="B17" s="127"/>
      <c r="C17" s="59"/>
      <c r="D17" s="127"/>
      <c r="E17" s="59"/>
      <c r="F17" s="58"/>
      <c r="G17" s="59"/>
      <c r="H17" s="60"/>
    </row>
    <row r="18" spans="1:8" ht="24" customHeight="1">
      <c r="A18" s="57"/>
      <c r="B18" s="126"/>
      <c r="C18" s="54"/>
      <c r="D18" s="126"/>
      <c r="E18" s="54"/>
      <c r="F18" s="55"/>
      <c r="G18" s="54"/>
      <c r="H18" s="60"/>
    </row>
    <row r="19" spans="1:8" ht="24" customHeight="1">
      <c r="A19" s="57"/>
      <c r="B19" s="127"/>
      <c r="C19" s="59"/>
      <c r="D19" s="127"/>
      <c r="E19" s="59"/>
      <c r="F19" s="58"/>
      <c r="G19" s="59"/>
      <c r="H19" s="60"/>
    </row>
    <row r="20" spans="1:8" ht="24" customHeight="1">
      <c r="A20" s="57"/>
      <c r="B20" s="126"/>
      <c r="C20" s="54"/>
      <c r="D20" s="126"/>
      <c r="E20" s="54"/>
      <c r="F20" s="55"/>
      <c r="G20" s="54"/>
      <c r="H20" s="60"/>
    </row>
    <row r="21" spans="1:8" ht="24" customHeight="1">
      <c r="A21" s="57"/>
      <c r="B21" s="127"/>
      <c r="C21" s="59"/>
      <c r="D21" s="127"/>
      <c r="E21" s="59"/>
      <c r="F21" s="58"/>
      <c r="G21" s="59"/>
      <c r="H21" s="60"/>
    </row>
    <row r="22" spans="1:8" ht="24" customHeight="1">
      <c r="A22" s="57"/>
      <c r="B22" s="126"/>
      <c r="C22" s="54"/>
      <c r="D22" s="126"/>
      <c r="E22" s="54"/>
      <c r="F22" s="126"/>
      <c r="G22" s="54"/>
      <c r="H22" s="60"/>
    </row>
    <row r="23" spans="1:8" ht="24" customHeight="1">
      <c r="A23" s="57"/>
      <c r="B23" s="127"/>
      <c r="C23" s="59"/>
      <c r="D23" s="127"/>
      <c r="E23" s="59"/>
      <c r="F23" s="127"/>
      <c r="G23" s="59"/>
      <c r="H23" s="60"/>
    </row>
    <row r="24" spans="1:8" ht="24" customHeight="1">
      <c r="A24" s="57"/>
      <c r="B24" s="126"/>
      <c r="C24" s="54"/>
      <c r="D24" s="126"/>
      <c r="E24" s="54"/>
      <c r="F24" s="126"/>
      <c r="G24" s="54"/>
      <c r="H24" s="60"/>
    </row>
    <row r="25" spans="1:8" ht="24" customHeight="1">
      <c r="A25" s="57"/>
      <c r="B25" s="127"/>
      <c r="C25" s="59"/>
      <c r="D25" s="127"/>
      <c r="E25" s="59"/>
      <c r="F25" s="127"/>
      <c r="G25" s="59"/>
      <c r="H25" s="60"/>
    </row>
    <row r="26" spans="1:8" ht="24" customHeight="1">
      <c r="A26" s="57"/>
      <c r="B26" s="126"/>
      <c r="C26" s="54"/>
      <c r="D26" s="126"/>
      <c r="E26" s="54"/>
      <c r="F26" s="126"/>
      <c r="G26" s="54"/>
      <c r="H26" s="60"/>
    </row>
    <row r="27" spans="1:8" ht="24" customHeight="1">
      <c r="A27" s="57"/>
      <c r="B27" s="127"/>
      <c r="C27" s="59"/>
      <c r="D27" s="127"/>
      <c r="E27" s="59"/>
      <c r="F27" s="127"/>
      <c r="G27" s="59"/>
      <c r="H27" s="60"/>
    </row>
    <row r="28" spans="1:8" ht="24" customHeight="1">
      <c r="A28" s="57"/>
      <c r="B28" s="126"/>
      <c r="C28" s="54"/>
      <c r="D28" s="126"/>
      <c r="E28" s="54"/>
      <c r="F28" s="128"/>
      <c r="G28" s="54"/>
      <c r="H28" s="60"/>
    </row>
    <row r="29" spans="1:8" ht="24" customHeight="1">
      <c r="A29" s="57"/>
      <c r="B29" s="127"/>
      <c r="C29" s="59"/>
      <c r="D29" s="127"/>
      <c r="E29" s="59"/>
      <c r="F29" s="127"/>
      <c r="G29" s="59"/>
      <c r="H29" s="60"/>
    </row>
    <row r="30" spans="1:8" ht="24" customHeight="1">
      <c r="A30" s="62"/>
      <c r="B30" s="126"/>
      <c r="C30" s="54"/>
      <c r="D30" s="126"/>
      <c r="E30" s="54"/>
      <c r="F30" s="128"/>
      <c r="G30" s="54"/>
      <c r="H30" s="60"/>
    </row>
    <row r="31" spans="1:8" ht="24" customHeight="1">
      <c r="A31" s="62"/>
      <c r="B31" s="127"/>
      <c r="C31" s="59"/>
      <c r="D31" s="127"/>
      <c r="E31" s="59"/>
      <c r="F31" s="127"/>
      <c r="G31" s="59"/>
      <c r="H31" s="60"/>
    </row>
    <row r="32" spans="1:8" ht="24" customHeight="1">
      <c r="A32" s="57"/>
      <c r="B32" s="126"/>
      <c r="C32" s="54"/>
      <c r="D32" s="126"/>
      <c r="E32" s="54"/>
      <c r="F32" s="128"/>
      <c r="G32" s="54"/>
      <c r="H32" s="60"/>
    </row>
    <row r="33" spans="1:8" ht="24" customHeight="1">
      <c r="A33" s="57"/>
      <c r="B33" s="127"/>
      <c r="C33" s="59"/>
      <c r="D33" s="127"/>
      <c r="E33" s="59"/>
      <c r="F33" s="127"/>
      <c r="G33" s="59"/>
      <c r="H33" s="60"/>
    </row>
    <row r="34" spans="1:8" ht="24" customHeight="1">
      <c r="A34" s="57"/>
      <c r="B34" s="126"/>
      <c r="C34" s="54"/>
      <c r="D34" s="126"/>
      <c r="E34" s="54"/>
      <c r="F34" s="128"/>
      <c r="G34" s="54"/>
      <c r="H34" s="75"/>
    </row>
    <row r="35" spans="1:8" ht="24" customHeight="1">
      <c r="A35" s="57"/>
      <c r="B35" s="127"/>
      <c r="C35" s="59"/>
      <c r="D35" s="127"/>
      <c r="E35" s="59"/>
      <c r="F35" s="127"/>
      <c r="G35" s="59"/>
      <c r="H35" s="60"/>
    </row>
    <row r="36" spans="1:8" ht="24" customHeight="1">
      <c r="A36" s="57"/>
      <c r="B36" s="126"/>
      <c r="C36" s="54"/>
      <c r="D36" s="126"/>
      <c r="E36" s="54"/>
      <c r="F36" s="128"/>
      <c r="G36" s="54"/>
      <c r="H36" s="60"/>
    </row>
    <row r="37" spans="1:8" ht="24" customHeight="1">
      <c r="A37" s="57"/>
      <c r="B37" s="127"/>
      <c r="C37" s="59"/>
      <c r="D37" s="127"/>
      <c r="E37" s="59"/>
      <c r="F37" s="127"/>
      <c r="G37" s="59"/>
      <c r="H37" s="60"/>
    </row>
    <row r="38" spans="1:8" ht="24" customHeight="1">
      <c r="A38" s="57"/>
      <c r="B38" s="126"/>
      <c r="C38" s="54"/>
      <c r="D38" s="126"/>
      <c r="E38" s="54"/>
      <c r="F38" s="128"/>
      <c r="G38" s="54"/>
      <c r="H38" s="60"/>
    </row>
    <row r="39" spans="1:8" ht="24" customHeight="1" thickBot="1">
      <c r="A39" s="63"/>
      <c r="B39" s="127"/>
      <c r="C39" s="59"/>
      <c r="D39" s="127"/>
      <c r="E39" s="59"/>
      <c r="F39" s="126"/>
      <c r="G39" s="64"/>
      <c r="H39" s="65"/>
    </row>
    <row r="40" spans="1:8" ht="24" customHeight="1" thickBot="1">
      <c r="A40" s="66" t="s">
        <v>13</v>
      </c>
      <c r="B40" s="67"/>
      <c r="C40" s="68"/>
      <c r="D40" s="69"/>
      <c r="E40" s="68"/>
      <c r="F40" s="69"/>
      <c r="G40" s="76"/>
      <c r="H40" s="77"/>
    </row>
    <row r="42" spans="1:8" ht="24" customHeight="1">
      <c r="A42" s="71" t="s">
        <v>15</v>
      </c>
      <c r="C42" s="78" t="s">
        <v>16</v>
      </c>
      <c r="D42" s="78"/>
      <c r="E42" s="78" t="s">
        <v>18</v>
      </c>
      <c r="F42" s="78"/>
      <c r="G42" s="78" t="s">
        <v>16</v>
      </c>
      <c r="H42" s="78"/>
    </row>
    <row r="43" spans="1:8" ht="24" customHeight="1">
      <c r="C43" s="78" t="s">
        <v>17</v>
      </c>
      <c r="D43" s="78"/>
      <c r="E43" s="78" t="s">
        <v>19</v>
      </c>
      <c r="F43" s="78"/>
      <c r="G43" s="78" t="s">
        <v>17</v>
      </c>
      <c r="H43" s="78"/>
    </row>
  </sheetData>
  <mergeCells count="43">
    <mergeCell ref="B36:B37"/>
    <mergeCell ref="D36:D37"/>
    <mergeCell ref="F36:F37"/>
    <mergeCell ref="B38:B39"/>
    <mergeCell ref="D38:D39"/>
    <mergeCell ref="F38:F39"/>
    <mergeCell ref="B32:B33"/>
    <mergeCell ref="D32:D33"/>
    <mergeCell ref="F32:F33"/>
    <mergeCell ref="B34:B35"/>
    <mergeCell ref="D34:D35"/>
    <mergeCell ref="F34:F35"/>
    <mergeCell ref="B28:B29"/>
    <mergeCell ref="D28:D29"/>
    <mergeCell ref="F28:F29"/>
    <mergeCell ref="B30:B31"/>
    <mergeCell ref="D30:D31"/>
    <mergeCell ref="F30:F31"/>
    <mergeCell ref="F22:F23"/>
    <mergeCell ref="B24:B25"/>
    <mergeCell ref="D24:D25"/>
    <mergeCell ref="F24:F25"/>
    <mergeCell ref="B26:B27"/>
    <mergeCell ref="D26:D27"/>
    <mergeCell ref="F26:F27"/>
    <mergeCell ref="B18:B19"/>
    <mergeCell ref="D18:D19"/>
    <mergeCell ref="B20:B21"/>
    <mergeCell ref="D20:D21"/>
    <mergeCell ref="B22:B23"/>
    <mergeCell ref="D22:D23"/>
    <mergeCell ref="B12:B13"/>
    <mergeCell ref="D12:D13"/>
    <mergeCell ref="B14:B15"/>
    <mergeCell ref="D14:D15"/>
    <mergeCell ref="B16:B17"/>
    <mergeCell ref="D16:D17"/>
    <mergeCell ref="B7:B8"/>
    <mergeCell ref="D7:D8"/>
    <mergeCell ref="F7:F8"/>
    <mergeCell ref="H7:H8"/>
    <mergeCell ref="B9:B10"/>
    <mergeCell ref="D9:D10"/>
  </mergeCells>
  <pageMargins left="0.78740157480314965" right="0.39370078740157483" top="0.39370078740157483" bottom="0.39370078740157483" header="0" footer="0"/>
  <pageSetup paperSize="9" scale="54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E11" sqref="E11"/>
    </sheetView>
  </sheetViews>
  <sheetFormatPr baseColWidth="10" defaultRowHeight="12.75"/>
  <sheetData>
    <row r="1" spans="1:4" ht="13.5" thickBot="1"/>
    <row r="2" spans="1:4">
      <c r="A2" s="129" t="s">
        <v>40</v>
      </c>
      <c r="B2" s="132" t="s">
        <v>41</v>
      </c>
      <c r="C2" s="135" t="s">
        <v>43</v>
      </c>
      <c r="D2" s="94"/>
    </row>
    <row r="3" spans="1:4">
      <c r="A3" s="130"/>
      <c r="B3" s="133"/>
      <c r="C3" s="136"/>
      <c r="D3" s="95"/>
    </row>
    <row r="4" spans="1:4" ht="13.5" thickBot="1">
      <c r="A4" s="131"/>
      <c r="B4" s="134"/>
      <c r="C4" s="137"/>
      <c r="D4" s="96"/>
    </row>
    <row r="5" spans="1:4" ht="13.5" thickBot="1">
      <c r="A5" s="97">
        <v>45093</v>
      </c>
      <c r="B5" s="103">
        <v>1</v>
      </c>
      <c r="C5" s="98">
        <v>1837.75</v>
      </c>
      <c r="D5" s="98" t="s">
        <v>42</v>
      </c>
    </row>
    <row r="6" spans="1:4" ht="13.5" thickBot="1">
      <c r="A6" s="99">
        <v>45117</v>
      </c>
      <c r="B6" s="103">
        <v>2</v>
      </c>
      <c r="C6" s="100">
        <v>1037.75</v>
      </c>
      <c r="D6" s="98" t="s">
        <v>42</v>
      </c>
    </row>
    <row r="7" spans="1:4" ht="13.5" thickBot="1">
      <c r="A7" s="99">
        <v>45148</v>
      </c>
      <c r="B7" s="103">
        <v>3</v>
      </c>
      <c r="C7" s="100">
        <v>1037.75</v>
      </c>
      <c r="D7" s="98" t="s">
        <v>42</v>
      </c>
    </row>
    <row r="8" spans="1:4" ht="13.5" thickBot="1">
      <c r="A8" s="102">
        <v>45180</v>
      </c>
      <c r="B8" s="103">
        <v>4</v>
      </c>
      <c r="C8" s="100">
        <v>1037.75</v>
      </c>
      <c r="D8" s="98" t="s">
        <v>42</v>
      </c>
    </row>
    <row r="9" spans="1:4" ht="13.5" thickBot="1">
      <c r="A9" s="99">
        <v>45209</v>
      </c>
      <c r="B9" s="103">
        <v>5</v>
      </c>
      <c r="C9" s="100">
        <v>1037.75</v>
      </c>
      <c r="D9" s="98" t="s">
        <v>42</v>
      </c>
    </row>
    <row r="10" spans="1:4">
      <c r="A10" s="99">
        <v>45240</v>
      </c>
      <c r="B10" s="103">
        <v>6</v>
      </c>
      <c r="C10" s="100">
        <v>1037.75</v>
      </c>
      <c r="D10" s="101" t="s">
        <v>42</v>
      </c>
    </row>
    <row r="14" spans="1:4">
      <c r="D14" s="104"/>
    </row>
  </sheetData>
  <mergeCells count="3">
    <mergeCell ref="A2:A4"/>
    <mergeCell ref="B2:B4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Presupuesto</vt:lpstr>
      <vt:lpstr>Planes</vt:lpstr>
      <vt:lpstr>Plan IIBB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IMPUESTO</cp:lastModifiedBy>
  <cp:lastPrinted>2023-11-28T15:57:57Z</cp:lastPrinted>
  <dcterms:created xsi:type="dcterms:W3CDTF">2003-02-06T11:48:49Z</dcterms:created>
  <dcterms:modified xsi:type="dcterms:W3CDTF">2023-12-29T13:10:28Z</dcterms:modified>
</cp:coreProperties>
</file>